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OneDrive - CARNET\Desktop\ANITA\FINANCIJSKI PLAN\FP 2024. - prijekcija 2025. - 2026\Godišnje izvršenje Fp\"/>
    </mc:Choice>
  </mc:AlternateContent>
  <bookViews>
    <workbookView xWindow="0" yWindow="0" windowWidth="19410" windowHeight="11010"/>
  </bookViews>
  <sheets>
    <sheet name="SAŽETAK" sheetId="1" r:id="rId1"/>
    <sheet name=" Račun prihoda i rashoda" sheetId="3" r:id="rId2"/>
    <sheet name="Prihodi i rashodi po izvorima" sheetId="9" r:id="rId3"/>
    <sheet name="Rashodi prema funkcijskoj kl" sheetId="5" r:id="rId4"/>
    <sheet name="POSEBNI DIO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5" l="1"/>
  <c r="I13" i="7" l="1"/>
  <c r="J13" i="7"/>
  <c r="I14" i="7"/>
  <c r="J14" i="7"/>
  <c r="J18" i="7"/>
  <c r="I21" i="7"/>
  <c r="I24" i="7"/>
  <c r="J24" i="7"/>
  <c r="I25" i="7"/>
  <c r="J25" i="7"/>
  <c r="I26" i="7"/>
  <c r="J27" i="7"/>
  <c r="I29" i="7"/>
  <c r="J29" i="7"/>
  <c r="J30" i="7"/>
  <c r="J32" i="7"/>
  <c r="J33" i="7"/>
  <c r="I34" i="7"/>
  <c r="J34" i="7"/>
  <c r="J38" i="7"/>
  <c r="I39" i="7"/>
  <c r="J39" i="7"/>
  <c r="I43" i="7"/>
  <c r="I47" i="7"/>
  <c r="J47" i="7"/>
  <c r="I48" i="7"/>
  <c r="J48" i="7"/>
  <c r="J52" i="7"/>
  <c r="I53" i="7"/>
  <c r="J53" i="7"/>
  <c r="I55" i="7"/>
  <c r="I58" i="7"/>
  <c r="J58" i="7"/>
  <c r="I61" i="7"/>
  <c r="I64" i="7"/>
  <c r="J64" i="7"/>
  <c r="I66" i="7"/>
  <c r="J66" i="7"/>
  <c r="J68" i="7"/>
  <c r="I69" i="7"/>
  <c r="J69" i="7"/>
  <c r="I70" i="7"/>
  <c r="J70" i="7"/>
  <c r="J71" i="7"/>
  <c r="I72" i="7"/>
  <c r="J72" i="7"/>
  <c r="I73" i="7"/>
  <c r="J73" i="7"/>
  <c r="I75" i="7"/>
  <c r="J75" i="7"/>
  <c r="I78" i="7"/>
  <c r="J78" i="7"/>
  <c r="I80" i="7"/>
  <c r="J80" i="7"/>
  <c r="I83" i="7"/>
  <c r="I84" i="7"/>
  <c r="J84" i="7"/>
  <c r="J8" i="7"/>
  <c r="I8" i="7"/>
  <c r="F14" i="5"/>
  <c r="G14" i="5"/>
  <c r="F34" i="9"/>
  <c r="G34" i="9"/>
  <c r="F36" i="9"/>
  <c r="G36" i="9"/>
  <c r="F38" i="9"/>
  <c r="G38" i="9"/>
  <c r="F40" i="9"/>
  <c r="G40" i="9"/>
  <c r="F43" i="9"/>
  <c r="G43" i="9"/>
  <c r="G31" i="9"/>
  <c r="F13" i="9"/>
  <c r="G13" i="9"/>
  <c r="F14" i="9"/>
  <c r="G14" i="9"/>
  <c r="F16" i="9"/>
  <c r="G16" i="9"/>
  <c r="F18" i="9"/>
  <c r="G18" i="9"/>
  <c r="F20" i="9"/>
  <c r="G20" i="9"/>
  <c r="F22" i="9"/>
  <c r="G22" i="9"/>
  <c r="F23" i="9"/>
  <c r="G23" i="9"/>
  <c r="I45" i="3"/>
  <c r="J45" i="3"/>
  <c r="I46" i="3"/>
  <c r="J46" i="3"/>
  <c r="I47" i="3"/>
  <c r="I49" i="3"/>
  <c r="J49" i="3"/>
  <c r="I50" i="3"/>
  <c r="I51" i="3"/>
  <c r="J51" i="3"/>
  <c r="I52" i="3"/>
  <c r="J52" i="3"/>
  <c r="I53" i="3"/>
  <c r="J53" i="3"/>
  <c r="I54" i="3"/>
  <c r="J54" i="3"/>
  <c r="I55" i="3"/>
  <c r="J55" i="3"/>
  <c r="I56" i="3"/>
  <c r="J56" i="3"/>
  <c r="I58" i="3"/>
  <c r="J58" i="3"/>
  <c r="I59" i="3"/>
  <c r="J60" i="3"/>
  <c r="J62" i="3"/>
  <c r="I63" i="3"/>
  <c r="J63" i="3"/>
  <c r="I65" i="3"/>
  <c r="J65" i="3"/>
  <c r="I68" i="3"/>
  <c r="I71" i="3"/>
  <c r="I72" i="3"/>
  <c r="I73" i="3"/>
  <c r="I76" i="3"/>
  <c r="J76" i="3"/>
  <c r="H37" i="7"/>
  <c r="J37" i="7" s="1"/>
  <c r="H22" i="7"/>
  <c r="H21" i="7" s="1"/>
  <c r="H20" i="7" s="1"/>
  <c r="H28" i="7"/>
  <c r="I28" i="7" s="1"/>
  <c r="H52" i="7"/>
  <c r="E33" i="9"/>
  <c r="G33" i="9" s="1"/>
  <c r="H11" i="7"/>
  <c r="J11" i="7" s="1"/>
  <c r="H12" i="7"/>
  <c r="J15" i="3"/>
  <c r="J17" i="3"/>
  <c r="J19" i="3"/>
  <c r="J20" i="3"/>
  <c r="J23" i="3"/>
  <c r="J25" i="3"/>
  <c r="J26" i="3"/>
  <c r="J30" i="3"/>
  <c r="J31" i="3"/>
  <c r="J32" i="3"/>
  <c r="J33" i="3"/>
  <c r="J34" i="3"/>
  <c r="I15" i="3"/>
  <c r="I17" i="3"/>
  <c r="I19" i="3"/>
  <c r="I20" i="3"/>
  <c r="I23" i="3"/>
  <c r="I25" i="3"/>
  <c r="I26" i="3"/>
  <c r="I30" i="3"/>
  <c r="I31" i="3"/>
  <c r="I32" i="3"/>
  <c r="I33" i="3"/>
  <c r="I34" i="3"/>
  <c r="H28" i="3"/>
  <c r="J12" i="1"/>
  <c r="J15" i="1"/>
  <c r="J16" i="1"/>
  <c r="K12" i="1"/>
  <c r="K15" i="1"/>
  <c r="K16" i="1"/>
  <c r="H68" i="7"/>
  <c r="H74" i="7"/>
  <c r="E42" i="9"/>
  <c r="G42" i="9" s="1"/>
  <c r="H82" i="7"/>
  <c r="H63" i="7"/>
  <c r="H65" i="7"/>
  <c r="H57" i="7"/>
  <c r="I36" i="1"/>
  <c r="H14" i="3"/>
  <c r="J14" i="3" s="1"/>
  <c r="H22" i="3"/>
  <c r="J22" i="3" s="1"/>
  <c r="F28" i="7"/>
  <c r="C13" i="5"/>
  <c r="F50" i="3"/>
  <c r="J50" i="3" s="1"/>
  <c r="F63" i="7"/>
  <c r="F65" i="7"/>
  <c r="F57" i="7"/>
  <c r="F52" i="7"/>
  <c r="F36" i="7"/>
  <c r="F37" i="7"/>
  <c r="F22" i="7"/>
  <c r="F21" i="7" s="1"/>
  <c r="F17" i="7"/>
  <c r="J17" i="7" s="1"/>
  <c r="F12" i="7"/>
  <c r="F11" i="7" s="1"/>
  <c r="F61" i="3"/>
  <c r="F64" i="3"/>
  <c r="F28" i="3"/>
  <c r="E22" i="7"/>
  <c r="E21" i="7" s="1"/>
  <c r="E38" i="7"/>
  <c r="I38" i="7" s="1"/>
  <c r="E42" i="7"/>
  <c r="E41" i="7" s="1"/>
  <c r="I41" i="7" s="1"/>
  <c r="E33" i="7"/>
  <c r="E32" i="7" s="1"/>
  <c r="I32" i="7" s="1"/>
  <c r="I63" i="7" l="1"/>
  <c r="I65" i="7"/>
  <c r="J28" i="3"/>
  <c r="F33" i="9"/>
  <c r="H36" i="7"/>
  <c r="E37" i="7"/>
  <c r="E36" i="7" s="1"/>
  <c r="F42" i="9"/>
  <c r="J82" i="7"/>
  <c r="J74" i="7"/>
  <c r="J65" i="7"/>
  <c r="J63" i="7"/>
  <c r="J57" i="7"/>
  <c r="I42" i="7"/>
  <c r="I37" i="7"/>
  <c r="I33" i="7"/>
  <c r="J28" i="7"/>
  <c r="J22" i="7"/>
  <c r="J12" i="7"/>
  <c r="F16" i="7"/>
  <c r="J16" i="7" s="1"/>
  <c r="I14" i="3"/>
  <c r="I22" i="7"/>
  <c r="J21" i="7"/>
  <c r="G13" i="5"/>
  <c r="I22" i="3"/>
  <c r="E82" i="7"/>
  <c r="I82" i="7" s="1"/>
  <c r="E48" i="3"/>
  <c r="E44" i="3"/>
  <c r="E57" i="3"/>
  <c r="E68" i="7"/>
  <c r="E74" i="7"/>
  <c r="I74" i="7" s="1"/>
  <c r="E63" i="7"/>
  <c r="E65" i="7"/>
  <c r="E67" i="7" l="1"/>
  <c r="I68" i="7"/>
  <c r="I36" i="7"/>
  <c r="J36" i="7"/>
  <c r="E60" i="7"/>
  <c r="I60" i="7" s="1"/>
  <c r="E57" i="7"/>
  <c r="I57" i="7" s="1"/>
  <c r="E67" i="3"/>
  <c r="E52" i="7"/>
  <c r="I52" i="7" s="1"/>
  <c r="E12" i="7"/>
  <c r="F36" i="1"/>
  <c r="E11" i="7" l="1"/>
  <c r="I11" i="7" s="1"/>
  <c r="I12" i="7"/>
  <c r="B13" i="5"/>
  <c r="F13" i="5" s="1"/>
  <c r="E28" i="3"/>
  <c r="I28" i="3" s="1"/>
  <c r="H64" i="3" l="1"/>
  <c r="J64" i="3" l="1"/>
  <c r="E12" i="5"/>
  <c r="E64" i="3" l="1"/>
  <c r="I64" i="3" s="1"/>
  <c r="F55" i="7" l="1"/>
  <c r="J55" i="7" s="1"/>
  <c r="H21" i="3"/>
  <c r="H15" i="7" l="1"/>
  <c r="H31" i="7"/>
  <c r="H35" i="7"/>
  <c r="G40" i="7"/>
  <c r="H40" i="7"/>
  <c r="G46" i="7"/>
  <c r="G45" i="7" s="1"/>
  <c r="G44" i="7" s="1"/>
  <c r="H46" i="7"/>
  <c r="G54" i="7"/>
  <c r="F54" i="7" s="1"/>
  <c r="H54" i="7"/>
  <c r="H56" i="7"/>
  <c r="G77" i="7"/>
  <c r="H77" i="7"/>
  <c r="G79" i="7"/>
  <c r="H79" i="7"/>
  <c r="H81" i="7"/>
  <c r="E11" i="5"/>
  <c r="D12" i="5"/>
  <c r="E41" i="9"/>
  <c r="E39" i="9"/>
  <c r="E37" i="9"/>
  <c r="E35" i="9"/>
  <c r="E32" i="9"/>
  <c r="E21" i="9"/>
  <c r="E19" i="9"/>
  <c r="E17" i="9"/>
  <c r="E15" i="9"/>
  <c r="E12" i="9"/>
  <c r="H61" i="3"/>
  <c r="H57" i="3"/>
  <c r="H48" i="3"/>
  <c r="H44" i="3"/>
  <c r="G67" i="3"/>
  <c r="G66" i="3" s="1"/>
  <c r="G61" i="3"/>
  <c r="G57" i="3"/>
  <c r="G44" i="3"/>
  <c r="G48" i="3"/>
  <c r="H27" i="3"/>
  <c r="H18" i="3"/>
  <c r="H16" i="3"/>
  <c r="H13" i="3"/>
  <c r="G21" i="3"/>
  <c r="G18" i="3"/>
  <c r="G16" i="3"/>
  <c r="G13" i="3"/>
  <c r="D41" i="9"/>
  <c r="C41" i="9"/>
  <c r="D39" i="9"/>
  <c r="C39" i="9"/>
  <c r="D37" i="9"/>
  <c r="D35" i="9"/>
  <c r="D32" i="9"/>
  <c r="C37" i="9"/>
  <c r="C35" i="9"/>
  <c r="C32" i="9"/>
  <c r="C12" i="9"/>
  <c r="C21" i="9"/>
  <c r="D21" i="9"/>
  <c r="C19" i="9"/>
  <c r="D19" i="9"/>
  <c r="C17" i="9"/>
  <c r="D17" i="9"/>
  <c r="C15" i="9"/>
  <c r="D15" i="9"/>
  <c r="D12" i="9"/>
  <c r="G15" i="9" l="1"/>
  <c r="G32" i="9"/>
  <c r="G41" i="9"/>
  <c r="I79" i="7"/>
  <c r="J31" i="7"/>
  <c r="H19" i="7"/>
  <c r="G17" i="9"/>
  <c r="G35" i="9"/>
  <c r="I54" i="7"/>
  <c r="J54" i="7"/>
  <c r="G19" i="9"/>
  <c r="G37" i="9"/>
  <c r="I77" i="7"/>
  <c r="G12" i="9"/>
  <c r="G21" i="9"/>
  <c r="G39" i="9"/>
  <c r="I81" i="7"/>
  <c r="G76" i="7"/>
  <c r="I46" i="7"/>
  <c r="I48" i="3"/>
  <c r="I44" i="3"/>
  <c r="J61" i="3"/>
  <c r="I57" i="3"/>
  <c r="H45" i="7"/>
  <c r="H51" i="7"/>
  <c r="D11" i="5"/>
  <c r="G12" i="3"/>
  <c r="G11" i="3" s="1"/>
  <c r="G81" i="7"/>
  <c r="G67" i="7"/>
  <c r="D31" i="9"/>
  <c r="H76" i="7"/>
  <c r="G56" i="7"/>
  <c r="G51" i="7"/>
  <c r="G27" i="3"/>
  <c r="H12" i="3"/>
  <c r="H62" i="7"/>
  <c r="G62" i="7"/>
  <c r="H67" i="7"/>
  <c r="I67" i="7" s="1"/>
  <c r="G20" i="7"/>
  <c r="H9" i="7"/>
  <c r="G9" i="7"/>
  <c r="H10" i="7"/>
  <c r="E11" i="9"/>
  <c r="D11" i="9"/>
  <c r="H43" i="3"/>
  <c r="G43" i="3"/>
  <c r="G42" i="3" s="1"/>
  <c r="C11" i="9"/>
  <c r="F67" i="3"/>
  <c r="F75" i="3"/>
  <c r="J75" i="3" s="1"/>
  <c r="E75" i="3"/>
  <c r="E13" i="3"/>
  <c r="I13" i="3" s="1"/>
  <c r="E81" i="7"/>
  <c r="I62" i="7" l="1"/>
  <c r="I45" i="7"/>
  <c r="G11" i="9"/>
  <c r="I76" i="7"/>
  <c r="E66" i="3"/>
  <c r="I75" i="3"/>
  <c r="H44" i="7"/>
  <c r="G50" i="7"/>
  <c r="G49" i="7" s="1"/>
  <c r="G35" i="7"/>
  <c r="G10" i="7"/>
  <c r="G31" i="7"/>
  <c r="G15" i="7"/>
  <c r="F66" i="3"/>
  <c r="H50" i="7"/>
  <c r="E62" i="7"/>
  <c r="E56" i="7"/>
  <c r="I56" i="7" s="1"/>
  <c r="E51" i="7"/>
  <c r="I51" i="7" s="1"/>
  <c r="E20" i="7"/>
  <c r="I20" i="7" s="1"/>
  <c r="E31" i="7"/>
  <c r="I31" i="7" s="1"/>
  <c r="E40" i="7"/>
  <c r="I40" i="7" s="1"/>
  <c r="E35" i="7"/>
  <c r="I35" i="7" s="1"/>
  <c r="E15" i="7"/>
  <c r="E10" i="7"/>
  <c r="I10" i="7" s="1"/>
  <c r="K25" i="1"/>
  <c r="I25" i="1"/>
  <c r="H25" i="1"/>
  <c r="G25" i="1"/>
  <c r="F25" i="1"/>
  <c r="I14" i="1"/>
  <c r="J14" i="1" s="1"/>
  <c r="H14" i="1"/>
  <c r="G14" i="1"/>
  <c r="F14" i="1"/>
  <c r="I11" i="1"/>
  <c r="J11" i="1" s="1"/>
  <c r="H11" i="1"/>
  <c r="G11" i="1"/>
  <c r="F11" i="1"/>
  <c r="F17" i="1" s="1"/>
  <c r="K11" i="1" l="1"/>
  <c r="K14" i="1"/>
  <c r="I44" i="7"/>
  <c r="J50" i="7"/>
  <c r="E19" i="7"/>
  <c r="I19" i="7" s="1"/>
  <c r="H49" i="7"/>
  <c r="I49" i="7" s="1"/>
  <c r="G19" i="7"/>
  <c r="G8" i="7" s="1"/>
  <c r="E50" i="7"/>
  <c r="E49" i="7" s="1"/>
  <c r="I17" i="1"/>
  <c r="J17" i="1" s="1"/>
  <c r="H17" i="1"/>
  <c r="H26" i="1" s="1"/>
  <c r="E9" i="7"/>
  <c r="I9" i="7" s="1"/>
  <c r="G17" i="1"/>
  <c r="I50" i="7" l="1"/>
  <c r="G26" i="1"/>
  <c r="K17" i="1"/>
  <c r="I26" i="1"/>
  <c r="F26" i="1"/>
  <c r="B41" i="9"/>
  <c r="F41" i="9" s="1"/>
  <c r="B39" i="9"/>
  <c r="F39" i="9" s="1"/>
  <c r="B37" i="9"/>
  <c r="F37" i="9" s="1"/>
  <c r="B35" i="9"/>
  <c r="F35" i="9" s="1"/>
  <c r="B32" i="9"/>
  <c r="F32" i="9" s="1"/>
  <c r="B21" i="9"/>
  <c r="F21" i="9" s="1"/>
  <c r="B19" i="9"/>
  <c r="F19" i="9" s="1"/>
  <c r="B17" i="9"/>
  <c r="F17" i="9" s="1"/>
  <c r="B15" i="9"/>
  <c r="F15" i="9" s="1"/>
  <c r="B12" i="9"/>
  <c r="F12" i="9" s="1"/>
  <c r="B12" i="5"/>
  <c r="F12" i="5" s="1"/>
  <c r="E61" i="3"/>
  <c r="E27" i="3"/>
  <c r="I27" i="3" s="1"/>
  <c r="E21" i="3"/>
  <c r="I21" i="3" s="1"/>
  <c r="E18" i="3"/>
  <c r="I18" i="3" s="1"/>
  <c r="E16" i="3"/>
  <c r="I16" i="3" s="1"/>
  <c r="K26" i="1" l="1"/>
  <c r="E43" i="3"/>
  <c r="I43" i="3" s="1"/>
  <c r="I61" i="3"/>
  <c r="J26" i="1"/>
  <c r="F31" i="9"/>
  <c r="F11" i="9"/>
  <c r="B11" i="5"/>
  <c r="F11" i="5" s="1"/>
  <c r="I12" i="3" l="1"/>
  <c r="E35" i="3"/>
  <c r="E42" i="3"/>
  <c r="E11" i="3"/>
  <c r="F79" i="7"/>
  <c r="J79" i="7" s="1"/>
  <c r="F77" i="7"/>
  <c r="J77" i="7" s="1"/>
  <c r="F67" i="7"/>
  <c r="J67" i="7" s="1"/>
  <c r="F46" i="7"/>
  <c r="F40" i="7"/>
  <c r="F35" i="7"/>
  <c r="J35" i="7" s="1"/>
  <c r="F20" i="7"/>
  <c r="J20" i="7" s="1"/>
  <c r="F15" i="7"/>
  <c r="J15" i="7" s="1"/>
  <c r="F45" i="7" l="1"/>
  <c r="J46" i="7"/>
  <c r="F19" i="7"/>
  <c r="J19" i="7" s="1"/>
  <c r="F62" i="7"/>
  <c r="J62" i="7" s="1"/>
  <c r="F51" i="7"/>
  <c r="J51" i="7" s="1"/>
  <c r="F9" i="7"/>
  <c r="J9" i="7" s="1"/>
  <c r="F56" i="7"/>
  <c r="J56" i="7" s="1"/>
  <c r="F81" i="7"/>
  <c r="J81" i="7" s="1"/>
  <c r="F76" i="7"/>
  <c r="J76" i="7" s="1"/>
  <c r="F10" i="7"/>
  <c r="J10" i="7" s="1"/>
  <c r="F44" i="7" l="1"/>
  <c r="J44" i="7" s="1"/>
  <c r="J45" i="7"/>
  <c r="F49" i="7"/>
  <c r="J49" i="7" s="1"/>
  <c r="C12" i="5" l="1"/>
  <c r="H82" i="3"/>
  <c r="H78" i="3"/>
  <c r="J78" i="3"/>
  <c r="H79" i="3"/>
  <c r="J79" i="3"/>
  <c r="H80" i="3"/>
  <c r="J80" i="3"/>
  <c r="H81" i="3"/>
  <c r="J81" i="3"/>
  <c r="J82" i="3"/>
  <c r="H83" i="3"/>
  <c r="J83" i="3"/>
  <c r="H84" i="3"/>
  <c r="J84" i="3"/>
  <c r="F84" i="3"/>
  <c r="F83" i="3"/>
  <c r="F82" i="3"/>
  <c r="F81" i="3"/>
  <c r="F80" i="3"/>
  <c r="F79" i="3"/>
  <c r="F78" i="3"/>
  <c r="C11" i="5" l="1"/>
  <c r="G11" i="5" s="1"/>
  <c r="G12" i="5"/>
  <c r="F85" i="3"/>
  <c r="H85" i="3"/>
  <c r="J85" i="3"/>
  <c r="F27" i="3" l="1"/>
  <c r="J27" i="3" s="1"/>
  <c r="H67" i="3" l="1"/>
  <c r="I67" i="3" s="1"/>
  <c r="F57" i="3"/>
  <c r="J57" i="3" s="1"/>
  <c r="F48" i="3"/>
  <c r="J48" i="3" s="1"/>
  <c r="F44" i="3"/>
  <c r="J44" i="3" s="1"/>
  <c r="H24" i="3"/>
  <c r="F24" i="3"/>
  <c r="F21" i="3"/>
  <c r="J21" i="3" s="1"/>
  <c r="J24" i="3" l="1"/>
  <c r="I24" i="3"/>
  <c r="H66" i="3"/>
  <c r="F18" i="3"/>
  <c r="J18" i="3" s="1"/>
  <c r="F16" i="3"/>
  <c r="J16" i="3" s="1"/>
  <c r="F13" i="3"/>
  <c r="J13" i="3" s="1"/>
  <c r="J43" i="3" l="1"/>
  <c r="J66" i="3"/>
  <c r="I66" i="3"/>
  <c r="H11" i="3"/>
  <c r="F12" i="3"/>
  <c r="I42" i="3" l="1"/>
  <c r="J42" i="3"/>
  <c r="H35" i="3"/>
  <c r="F35" i="3"/>
  <c r="J12" i="3"/>
  <c r="I11" i="3"/>
  <c r="F11" i="3"/>
  <c r="J11" i="3" s="1"/>
  <c r="I35" i="3" l="1"/>
  <c r="J35" i="3"/>
</calcChain>
</file>

<file path=xl/sharedStrings.xml><?xml version="1.0" encoding="utf-8"?>
<sst xmlns="http://schemas.openxmlformats.org/spreadsheetml/2006/main" count="370" uniqueCount="160">
  <si>
    <t>PRIHODI UKUPNO</t>
  </si>
  <si>
    <t>RASHODI UKUPNO</t>
  </si>
  <si>
    <t>RAZLIKA - VIŠAK / MANJAK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</si>
  <si>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</si>
  <si>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</si>
  <si>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</si>
  <si>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</si>
  <si>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</si>
  <si>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</si>
  <si>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</si>
  <si>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</si>
  <si>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</si>
  <si>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</si>
  <si>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</si>
  <si>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</si>
  <si>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</si>
  <si>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</si>
  <si>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</si>
  <si>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</si>
  <si>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</si>
  <si>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</si>
  <si>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</si>
  <si>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</si>
  <si>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</si>
  <si>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</si>
  <si>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Vlastiti prihodi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</si>
  <si>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</si>
  <si>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</si>
  <si>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</si>
  <si>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</si>
  <si>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</si>
  <si>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</si>
  <si>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Ostale pomoći - Ministarstvo</t>
  </si>
  <si>
    <t>Ostale pomoći - JLS (općine)</t>
  </si>
  <si>
    <t>Prihodi od upravnih i administrativnih pristojbi, pristojbi po posebnim propisima i naknada</t>
  </si>
  <si>
    <t>Prihodi od prodaje proizvoda i robe te pruženih usluga i prihodi od donacija</t>
  </si>
  <si>
    <t>Donacije</t>
  </si>
  <si>
    <t>Prihodi za posebne namjene</t>
  </si>
  <si>
    <t>Opći prigodi i primici - Izvorna sredstva KZŽ</t>
  </si>
  <si>
    <t>Decentralizacija</t>
  </si>
  <si>
    <t>Vlastiti izvori</t>
  </si>
  <si>
    <t>Rezultat poslovanja</t>
  </si>
  <si>
    <t>Opći prihodi i primici - izvorna sredstva KZŽ</t>
  </si>
  <si>
    <t>Posebne namjene</t>
  </si>
  <si>
    <t>Ostale pomoći - JLS (Općine)</t>
  </si>
  <si>
    <t>Financijski rashodi</t>
  </si>
  <si>
    <t>Naknade građanima i kućanstvimana temelju osiguranja i dr. naknade</t>
  </si>
  <si>
    <t>opći prihodi i primici</t>
  </si>
  <si>
    <t>Višak - posebne namjene</t>
  </si>
  <si>
    <t>09 Obrazovanje</t>
  </si>
  <si>
    <t>091 Predškolsko i osnovno obrazovanje</t>
  </si>
  <si>
    <t>SVEUKUPNI PRIHOD ( 6 I 7)</t>
  </si>
  <si>
    <t>SVEUKUPNI RASHOD ( 3 I 4)</t>
  </si>
  <si>
    <t>Višak -JLS</t>
  </si>
  <si>
    <t>UKUPNO:</t>
  </si>
  <si>
    <t>096 Dodatne usluge u obrazovaju</t>
  </si>
  <si>
    <t>PROGRAM J01</t>
  </si>
  <si>
    <t>OBRAZOVANJE</t>
  </si>
  <si>
    <t>Redovni poslovi ustanova osnovnog obrazovanja</t>
  </si>
  <si>
    <t>PRIHODI UKUPNO + VIŠAK</t>
  </si>
  <si>
    <t>5.2</t>
  </si>
  <si>
    <t>5.4</t>
  </si>
  <si>
    <t>4.3</t>
  </si>
  <si>
    <t>2.1</t>
  </si>
  <si>
    <t>3.1</t>
  </si>
  <si>
    <t>1.1</t>
  </si>
  <si>
    <t>1.3</t>
  </si>
  <si>
    <t>4.1</t>
  </si>
  <si>
    <t>PROGRAM 1000</t>
  </si>
  <si>
    <t>OSNOVNO OBRAZOVANJE - ZAKONSKI STANDARD</t>
  </si>
  <si>
    <t>Aktivnost A102000</t>
  </si>
  <si>
    <t>Izvor financiranja 1.3.</t>
  </si>
  <si>
    <t>Aktivnost T103000</t>
  </si>
  <si>
    <t>Oprema, informat., nabava pomagala OŠ</t>
  </si>
  <si>
    <t>PROGRAM 1003</t>
  </si>
  <si>
    <t>DOPUNSKI NASTAVNI I VANNASTAVNI PROGRAM ŠKOLA I OBRAZ.INSTIT.</t>
  </si>
  <si>
    <t>Izvor financiranja 1.1.</t>
  </si>
  <si>
    <t>Aktivnost A102006</t>
  </si>
  <si>
    <t>Program Građanskog odgoja u školi</t>
  </si>
  <si>
    <t>Dopunska sred. za mat. rashode i opremu škole  e-Tehničar</t>
  </si>
  <si>
    <t>Aktivnost T103017</t>
  </si>
  <si>
    <t>Projekt Baltazar</t>
  </si>
  <si>
    <t xml:space="preserve">Rashodi za zaposlene </t>
  </si>
  <si>
    <t>Aktivnost T103018</t>
  </si>
  <si>
    <t>Projekt Zalogajček</t>
  </si>
  <si>
    <t>Aktivnost T103019</t>
  </si>
  <si>
    <t>Projekt Školska shema</t>
  </si>
  <si>
    <t>Aktivnost A102001</t>
  </si>
  <si>
    <t>Financiranje - ostali rashodi OŠ</t>
  </si>
  <si>
    <t>Izvor financiranja 2.1.</t>
  </si>
  <si>
    <t>Rashod za nabavu nefinancijske imovine</t>
  </si>
  <si>
    <t>Izvor financiranja 3.1.</t>
  </si>
  <si>
    <t>Izvor financiranja 4.3.</t>
  </si>
  <si>
    <t>Izvor financiranja 5.2.</t>
  </si>
  <si>
    <t>Ministarstvo</t>
  </si>
  <si>
    <t>Izvor financiranja 5.3.</t>
  </si>
  <si>
    <t>Projekt EU</t>
  </si>
  <si>
    <t>Izvor financiranja 5.4.</t>
  </si>
  <si>
    <t>JLS</t>
  </si>
  <si>
    <t>EUR</t>
  </si>
  <si>
    <t>PRIHODI POSLOVANJA PREMA IZVORIMA FINANCIRANJA</t>
  </si>
  <si>
    <t>RASHODI POSLOVANJA PREMA IZVORIMA FINANCIRANJA</t>
  </si>
  <si>
    <t>PRIHODI POSLOVANJA   PREMA EKONOMSKOJ KLASIFIKACIJI</t>
  </si>
  <si>
    <t>RASHODI POSLOVANJA  PREMA EKONOMSKOJ KLASIFIKACIJI</t>
  </si>
  <si>
    <t>Višak - Donacije</t>
  </si>
  <si>
    <t xml:space="preserve">  1.1 Opći prihodi i primici</t>
  </si>
  <si>
    <t xml:space="preserve">  1.3 Decentralizacija</t>
  </si>
  <si>
    <t>1. Opći prihodi i primici</t>
  </si>
  <si>
    <t>2. Donacije</t>
  </si>
  <si>
    <t>3. Vlastiti prihodi</t>
  </si>
  <si>
    <t xml:space="preserve">  2.1 Donacija PK</t>
  </si>
  <si>
    <t>4. Prihodi za posebne namjene</t>
  </si>
  <si>
    <t xml:space="preserve">  4.3 Ostali prihodi za posebne namjene</t>
  </si>
  <si>
    <t>5. Pomoći</t>
  </si>
  <si>
    <t xml:space="preserve">  5.4  Općina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</si>
  <si>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</si>
  <si>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</si>
  <si>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</si>
  <si>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</si>
  <si>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</si>
  <si>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</si>
  <si>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FInancijski rashodi</t>
  </si>
  <si>
    <t xml:space="preserve">  5.2 Ministarstvo </t>
  </si>
  <si>
    <t xml:space="preserve">  3.1 Vlastiti prihodi PK</t>
  </si>
  <si>
    <t xml:space="preserve">  5.2   Ministarstvo </t>
  </si>
  <si>
    <t>4. Rashodi za posebne namjene</t>
  </si>
  <si>
    <t>3. Vlastiti rashodi</t>
  </si>
  <si>
    <t>Ostali rashodi</t>
  </si>
  <si>
    <t>Rashodi za dodatna ulaganja na nefinancijskoj imovini</t>
  </si>
  <si>
    <t>Dopunski nastavni i vannastavni program škola i obraz. instit.</t>
  </si>
  <si>
    <t>DOPUNSKI NASTAVNI I VANNASTAVNI PROGRAM ŠKOLA I OBRAZ. INSTIT.</t>
  </si>
  <si>
    <t>Rashod za nabavu nef. imovine</t>
  </si>
  <si>
    <t>Rashodi za dodatna ulaganja na nef. imovini</t>
  </si>
  <si>
    <t>TEKUĆI PLAN 2024.</t>
  </si>
  <si>
    <t>INDEKS</t>
  </si>
  <si>
    <t>6=5/2*100</t>
  </si>
  <si>
    <t>IZVJEŠTAJ PO PROGRAMSKOJ KLASIFIKACIJI</t>
  </si>
  <si>
    <t xml:space="preserve">Naknade građanima i kućanstvima na temelju osiguranja i druge nakn. </t>
  </si>
  <si>
    <t xml:space="preserve">PREDSJEDNICA ŠKOLSKOG ODBORA: </t>
  </si>
  <si>
    <t>Tina Zorko</t>
  </si>
  <si>
    <t>IZVJEŠTAJ O GODIŠNJEM IZVRŠENJU FINANICJSKOG PLANA OŠ ANTUNA MIHANOVIĆA PETROVSKO ZA 2024. GODINU</t>
  </si>
  <si>
    <t>OSTVARENJE / IZVRŠENJE                        1.1.2024. - 31.12.2024.</t>
  </si>
  <si>
    <t>OSTVARENJE / IZVRŠENJE                        1.1.2023. - 31.12.2023.</t>
  </si>
  <si>
    <t>5.2.</t>
  </si>
  <si>
    <t>Manjak - MZO</t>
  </si>
  <si>
    <t>PRENESENI VIŠAK ILI PRENESENI MANJAK</t>
  </si>
  <si>
    <t>VIŠKOVI/MANJKOVI</t>
  </si>
  <si>
    <t>OSTVARENJE/IZVRŠENJE 
2023.</t>
  </si>
  <si>
    <t>UKUPNO PRENEŠENI VIŠAK IZ PRETHODNE GODINE</t>
  </si>
  <si>
    <t>VIŠAK KOJI SE RASPOREDIO ZA POKRIĆE RAZLIKE PRIHODA I RASHODA, PRIMITAKA I IZDATAKA</t>
  </si>
  <si>
    <t>MANJAK RAZLIKE PRIHODA I RASHODA , PRIMITAKA I IZDATAKA KOJI SE POKRIO</t>
  </si>
  <si>
    <t>UKUPNO KORIŠTENI REZULTAT</t>
  </si>
  <si>
    <t>IZVORNI PLAN ili REBALANS 2024.</t>
  </si>
  <si>
    <t>7=5/3*100</t>
  </si>
  <si>
    <t>Manjak - Vlastiti prihodi</t>
  </si>
  <si>
    <t>1.1.</t>
  </si>
  <si>
    <t>Višak - popći prihodi i primitci</t>
  </si>
  <si>
    <t>U Petrovskom 13.3.2025.</t>
  </si>
  <si>
    <t>KLASA:  400-01/23-01/4</t>
  </si>
  <si>
    <t>URBROJ: 2140-76/03-25-1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</si>
</sst>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9" fillId="3" borderId="1" xfId="0" applyFont="1" applyFill="1" applyBorder="1" applyAlignment="1">
      <alignment horizontal="left" vertical="center"/>
    </xf>
    <xf numFmtId="0" fontId="0" fillId="0" borderId="3" xfId="0" applyBorder="1"/>
    <xf numFmtId="0" fontId="9" fillId="5" borderId="3" xfId="0" applyNumberFormat="1" applyFont="1" applyFill="1" applyBorder="1" applyAlignment="1" applyProtection="1">
      <alignment horizontal="left" vertical="center"/>
    </xf>
    <xf numFmtId="0" fontId="9" fillId="5" borderId="3" xfId="0" applyNumberFormat="1" applyFont="1" applyFill="1" applyBorder="1" applyAlignment="1" applyProtection="1">
      <alignment vertical="center" wrapText="1"/>
    </xf>
    <xf numFmtId="3" fontId="0" fillId="0" borderId="0" xfId="0" applyNumberFormat="1"/>
    <xf numFmtId="2" fontId="2" fillId="0" borderId="0" xfId="0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 applyProtection="1">
      <alignment vertical="center" wrapText="1"/>
    </xf>
    <xf numFmtId="2" fontId="0" fillId="0" borderId="0" xfId="0" applyNumberFormat="1"/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 applyProtection="1">
      <alignment vertical="center" wrapText="1"/>
    </xf>
    <xf numFmtId="0" fontId="16" fillId="2" borderId="3" xfId="0" applyFont="1" applyFill="1" applyBorder="1" applyAlignment="1">
      <alignment horizontal="left" vertical="center"/>
    </xf>
    <xf numFmtId="4" fontId="0" fillId="0" borderId="3" xfId="0" applyNumberFormat="1" applyBorder="1"/>
    <xf numFmtId="4" fontId="15" fillId="0" borderId="3" xfId="0" applyNumberFormat="1" applyFont="1" applyBorder="1"/>
    <xf numFmtId="4" fontId="1" fillId="0" borderId="3" xfId="0" applyNumberFormat="1" applyFont="1" applyBorder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6" fillId="6" borderId="3" xfId="0" applyNumberFormat="1" applyFont="1" applyFill="1" applyBorder="1" applyAlignment="1">
      <alignment horizontal="right"/>
    </xf>
    <xf numFmtId="0" fontId="7" fillId="7" borderId="3" xfId="0" applyNumberFormat="1" applyFont="1" applyFill="1" applyBorder="1" applyAlignment="1" applyProtection="1">
      <alignment horizontal="left" vertical="center" wrapText="1"/>
    </xf>
    <xf numFmtId="4" fontId="3" fillId="7" borderId="3" xfId="0" applyNumberFormat="1" applyFont="1" applyFill="1" applyBorder="1" applyAlignment="1">
      <alignment horizontal="right"/>
    </xf>
    <xf numFmtId="0" fontId="9" fillId="6" borderId="3" xfId="0" applyNumberFormat="1" applyFont="1" applyFill="1" applyBorder="1" applyAlignment="1" applyProtection="1">
      <alignment horizontal="left" vertical="center" wrapText="1"/>
    </xf>
    <xf numFmtId="0" fontId="7" fillId="7" borderId="3" xfId="0" quotePrefix="1" applyFont="1" applyFill="1" applyBorder="1" applyAlignment="1">
      <alignment horizontal="left" vertical="center"/>
    </xf>
    <xf numFmtId="0" fontId="8" fillId="7" borderId="3" xfId="0" quotePrefix="1" applyFont="1" applyFill="1" applyBorder="1" applyAlignment="1">
      <alignment horizontal="left" vertical="center"/>
    </xf>
    <xf numFmtId="0" fontId="8" fillId="7" borderId="3" xfId="0" quotePrefix="1" applyFont="1" applyFill="1" applyBorder="1" applyAlignment="1">
      <alignment horizontal="left" vertical="center" wrapText="1"/>
    </xf>
    <xf numFmtId="0" fontId="7" fillId="6" borderId="3" xfId="0" applyNumberFormat="1" applyFont="1" applyFill="1" applyBorder="1" applyAlignment="1" applyProtection="1">
      <alignment horizontal="left" vertical="center" wrapText="1"/>
    </xf>
    <xf numFmtId="0" fontId="9" fillId="6" borderId="3" xfId="0" applyNumberFormat="1" applyFont="1" applyFill="1" applyBorder="1" applyAlignment="1" applyProtection="1">
      <alignment vertical="center" wrapText="1"/>
    </xf>
    <xf numFmtId="4" fontId="6" fillId="2" borderId="3" xfId="0" applyNumberFormat="1" applyFont="1" applyFill="1" applyBorder="1" applyAlignment="1">
      <alignment horizontal="right"/>
    </xf>
    <xf numFmtId="0" fontId="9" fillId="6" borderId="3" xfId="0" applyNumberFormat="1" applyFont="1" applyFill="1" applyBorder="1" applyAlignment="1" applyProtection="1">
      <alignment horizontal="left" vertical="center"/>
    </xf>
    <xf numFmtId="0" fontId="7" fillId="7" borderId="3" xfId="0" quotePrefix="1" applyFont="1" applyFill="1" applyBorder="1" applyAlignment="1">
      <alignment horizontal="left" vertical="center" wrapText="1"/>
    </xf>
    <xf numFmtId="0" fontId="7" fillId="7" borderId="3" xfId="0" applyNumberFormat="1" applyFont="1" applyFill="1" applyBorder="1" applyAlignment="1" applyProtection="1">
      <alignment vertical="center" wrapText="1"/>
    </xf>
    <xf numFmtId="16" fontId="8" fillId="2" borderId="3" xfId="0" quotePrefix="1" applyNumberFormat="1" applyFont="1" applyFill="1" applyBorder="1" applyAlignment="1">
      <alignment horizontal="left" vertical="center"/>
    </xf>
    <xf numFmtId="0" fontId="8" fillId="2" borderId="3" xfId="0" quotePrefix="1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7" fillId="7" borderId="3" xfId="0" applyNumberFormat="1" applyFont="1" applyFill="1" applyBorder="1" applyAlignment="1" applyProtection="1">
      <alignment horizontal="right" vertical="center" wrapText="1"/>
    </xf>
    <xf numFmtId="4" fontId="7" fillId="2" borderId="3" xfId="0" applyNumberFormat="1" applyFont="1" applyFill="1" applyBorder="1" applyAlignment="1" applyProtection="1">
      <alignment horizontal="right" vertical="center" wrapText="1"/>
    </xf>
    <xf numFmtId="4" fontId="9" fillId="6" borderId="3" xfId="0" applyNumberFormat="1" applyFont="1" applyFill="1" applyBorder="1" applyAlignment="1" applyProtection="1">
      <alignment horizontal="right" vertical="center" wrapText="1"/>
    </xf>
    <xf numFmtId="4" fontId="7" fillId="2" borderId="3" xfId="0" quotePrefix="1" applyNumberFormat="1" applyFont="1" applyFill="1" applyBorder="1" applyAlignment="1">
      <alignment horizontal="right" vertical="center"/>
    </xf>
    <xf numFmtId="4" fontId="7" fillId="7" borderId="3" xfId="0" applyNumberFormat="1" applyFont="1" applyFill="1" applyBorder="1" applyAlignment="1" applyProtection="1">
      <alignment vertical="center" wrapText="1"/>
    </xf>
    <xf numFmtId="4" fontId="7" fillId="2" borderId="3" xfId="0" quotePrefix="1" applyNumberFormat="1" applyFont="1" applyFill="1" applyBorder="1" applyAlignment="1">
      <alignment vertical="center"/>
    </xf>
    <xf numFmtId="4" fontId="9" fillId="5" borderId="3" xfId="0" applyNumberFormat="1" applyFont="1" applyFill="1" applyBorder="1" applyAlignment="1" applyProtection="1">
      <alignment vertical="center" wrapText="1"/>
    </xf>
    <xf numFmtId="4" fontId="7" fillId="2" borderId="3" xfId="0" applyNumberFormat="1" applyFont="1" applyFill="1" applyBorder="1" applyAlignment="1" applyProtection="1">
      <alignment vertical="center" wrapText="1"/>
    </xf>
    <xf numFmtId="4" fontId="9" fillId="6" borderId="3" xfId="0" applyNumberFormat="1" applyFont="1" applyFill="1" applyBorder="1" applyAlignment="1" applyProtection="1">
      <alignment vertical="center" wrapText="1"/>
    </xf>
    <xf numFmtId="4" fontId="3" fillId="7" borderId="3" xfId="0" applyNumberFormat="1" applyFont="1" applyFill="1" applyBorder="1" applyAlignment="1">
      <alignment vertical="center"/>
    </xf>
    <xf numFmtId="4" fontId="14" fillId="2" borderId="3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4" fontId="3" fillId="5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4" fontId="7" fillId="7" borderId="3" xfId="0" quotePrefix="1" applyNumberFormat="1" applyFont="1" applyFill="1" applyBorder="1" applyAlignment="1">
      <alignment vertical="center" wrapText="1"/>
    </xf>
    <xf numFmtId="4" fontId="7" fillId="2" borderId="3" xfId="0" quotePrefix="1" applyNumberFormat="1" applyFont="1" applyFill="1" applyBorder="1" applyAlignment="1">
      <alignment vertical="center" wrapText="1"/>
    </xf>
    <xf numFmtId="4" fontId="0" fillId="0" borderId="3" xfId="0" applyNumberFormat="1" applyFont="1" applyBorder="1" applyAlignment="1">
      <alignment vertical="center"/>
    </xf>
    <xf numFmtId="4" fontId="7" fillId="7" borderId="3" xfId="0" quotePrefix="1" applyNumberFormat="1" applyFont="1" applyFill="1" applyBorder="1" applyAlignment="1">
      <alignment horizontal="right" vertical="center"/>
    </xf>
    <xf numFmtId="4" fontId="7" fillId="7" borderId="3" xfId="0" quotePrefix="1" applyNumberFormat="1" applyFont="1" applyFill="1" applyBorder="1" applyAlignment="1">
      <alignment horizontal="right" vertical="center" wrapText="1"/>
    </xf>
    <xf numFmtId="4" fontId="7" fillId="2" borderId="3" xfId="0" quotePrefix="1" applyNumberFormat="1" applyFont="1" applyFill="1" applyBorder="1" applyAlignment="1">
      <alignment horizontal="right" vertical="center" wrapText="1"/>
    </xf>
    <xf numFmtId="4" fontId="6" fillId="4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4" fontId="3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 applyProtection="1"/>
    <xf numFmtId="4" fontId="6" fillId="2" borderId="4" xfId="0" applyNumberFormat="1" applyFont="1" applyFill="1" applyBorder="1" applyAlignment="1" applyProtection="1">
      <alignment horizontal="right" wrapText="1"/>
    </xf>
    <xf numFmtId="4" fontId="13" fillId="2" borderId="4" xfId="0" applyNumberFormat="1" applyFont="1" applyFill="1" applyBorder="1" applyAlignment="1" applyProtection="1">
      <alignment horizontal="right" wrapText="1"/>
    </xf>
    <xf numFmtId="4" fontId="3" fillId="2" borderId="4" xfId="0" applyNumberFormat="1" applyFont="1" applyFill="1" applyBorder="1" applyAlignment="1" applyProtection="1">
      <alignment horizontal="right" wrapText="1"/>
    </xf>
    <xf numFmtId="4" fontId="18" fillId="2" borderId="4" xfId="0" applyNumberFormat="1" applyFont="1" applyFill="1" applyBorder="1" applyAlignment="1" applyProtection="1">
      <alignment horizontal="right" wrapText="1"/>
    </xf>
    <xf numFmtId="4" fontId="3" fillId="7" borderId="3" xfId="0" applyNumberFormat="1" applyFont="1" applyFill="1" applyBorder="1" applyAlignment="1">
      <alignment horizontal="right" vertical="center"/>
    </xf>
    <xf numFmtId="4" fontId="6" fillId="6" borderId="3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" fontId="14" fillId="2" borderId="3" xfId="0" applyNumberFormat="1" applyFont="1" applyFill="1" applyBorder="1" applyAlignment="1">
      <alignment horizontal="right" vertical="center"/>
    </xf>
    <xf numFmtId="4" fontId="6" fillId="6" borderId="3" xfId="0" applyNumberFormat="1" applyFont="1" applyFill="1" applyBorder="1" applyAlignment="1">
      <alignment vertical="center"/>
    </xf>
    <xf numFmtId="0" fontId="8" fillId="2" borderId="0" xfId="0" quotePrefix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right"/>
    </xf>
    <xf numFmtId="0" fontId="6" fillId="6" borderId="3" xfId="0" applyNumberFormat="1" applyFont="1" applyFill="1" applyBorder="1" applyAlignment="1" applyProtection="1">
      <alignment horizontal="left" vertical="center" wrapText="1"/>
    </xf>
    <xf numFmtId="0" fontId="9" fillId="7" borderId="3" xfId="0" applyNumberFormat="1" applyFont="1" applyFill="1" applyBorder="1" applyAlignment="1" applyProtection="1">
      <alignment vertical="center" wrapText="1"/>
    </xf>
    <xf numFmtId="4" fontId="6" fillId="7" borderId="3" xfId="0" applyNumberFormat="1" applyFont="1" applyFill="1" applyBorder="1" applyAlignment="1" applyProtection="1">
      <alignment horizontal="right" vertical="center" wrapText="1"/>
    </xf>
    <xf numFmtId="4" fontId="6" fillId="7" borderId="3" xfId="0" applyNumberFormat="1" applyFont="1" applyFill="1" applyBorder="1" applyAlignment="1">
      <alignment horizontal="right"/>
    </xf>
    <xf numFmtId="0" fontId="9" fillId="7" borderId="3" xfId="0" applyNumberFormat="1" applyFont="1" applyFill="1" applyBorder="1" applyAlignment="1" applyProtection="1">
      <alignment horizontal="left" vertical="center" wrapText="1"/>
    </xf>
    <xf numFmtId="4" fontId="6" fillId="7" borderId="4" xfId="0" applyNumberFormat="1" applyFont="1" applyFill="1" applyBorder="1" applyAlignment="1">
      <alignment horizontal="right"/>
    </xf>
    <xf numFmtId="0" fontId="6" fillId="7" borderId="3" xfId="0" applyNumberFormat="1" applyFont="1" applyFill="1" applyBorder="1" applyAlignment="1" applyProtection="1">
      <alignment horizontal="left" vertical="center" wrapText="1"/>
    </xf>
    <xf numFmtId="4" fontId="6" fillId="6" borderId="4" xfId="0" applyNumberFormat="1" applyFont="1" applyFill="1" applyBorder="1" applyAlignment="1" applyProtection="1">
      <alignment horizontal="right" wrapText="1"/>
    </xf>
    <xf numFmtId="4" fontId="6" fillId="6" borderId="3" xfId="0" applyNumberFormat="1" applyFont="1" applyFill="1" applyBorder="1" applyAlignment="1" applyProtection="1">
      <alignment horizontal="center" wrapText="1"/>
    </xf>
    <xf numFmtId="4" fontId="6" fillId="7" borderId="3" xfId="0" applyNumberFormat="1" applyFont="1" applyFill="1" applyBorder="1" applyAlignment="1" applyProtection="1">
      <alignment horizontal="right" wrapText="1"/>
    </xf>
    <xf numFmtId="4" fontId="9" fillId="7" borderId="3" xfId="0" applyNumberFormat="1" applyFont="1" applyFill="1" applyBorder="1" applyAlignment="1" applyProtection="1">
      <alignment horizontal="right" vertical="center" wrapText="1"/>
    </xf>
    <xf numFmtId="0" fontId="17" fillId="3" borderId="4" xfId="0" applyNumberFormat="1" applyFont="1" applyFill="1" applyBorder="1" applyAlignment="1" applyProtection="1">
      <alignment horizontal="left" vertical="center" wrapText="1"/>
    </xf>
    <xf numFmtId="4" fontId="17" fillId="3" borderId="4" xfId="0" applyNumberFormat="1" applyFont="1" applyFill="1" applyBorder="1" applyAlignment="1" applyProtection="1">
      <alignment horizontal="right" wrapText="1"/>
    </xf>
    <xf numFmtId="4" fontId="17" fillId="3" borderId="3" xfId="0" applyNumberFormat="1" applyFont="1" applyFill="1" applyBorder="1" applyAlignment="1">
      <alignment horizontal="right"/>
    </xf>
    <xf numFmtId="0" fontId="17" fillId="6" borderId="4" xfId="0" applyNumberFormat="1" applyFont="1" applyFill="1" applyBorder="1" applyAlignment="1" applyProtection="1">
      <alignment horizontal="left" vertical="center" wrapText="1"/>
    </xf>
    <xf numFmtId="4" fontId="17" fillId="6" borderId="4" xfId="0" applyNumberFormat="1" applyFont="1" applyFill="1" applyBorder="1" applyAlignment="1" applyProtection="1">
      <alignment horizontal="right" wrapText="1"/>
    </xf>
    <xf numFmtId="4" fontId="17" fillId="6" borderId="3" xfId="0" applyNumberFormat="1" applyFont="1" applyFill="1" applyBorder="1" applyAlignment="1">
      <alignment horizontal="right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4" fontId="6" fillId="7" borderId="4" xfId="0" applyNumberFormat="1" applyFont="1" applyFill="1" applyBorder="1" applyAlignment="1" applyProtection="1">
      <alignment horizontal="right" wrapText="1"/>
    </xf>
    <xf numFmtId="0" fontId="17" fillId="7" borderId="4" xfId="0" applyNumberFormat="1" applyFont="1" applyFill="1" applyBorder="1" applyAlignment="1" applyProtection="1">
      <alignment horizontal="left" vertical="center" wrapText="1"/>
    </xf>
    <xf numFmtId="4" fontId="17" fillId="7" borderId="4" xfId="0" applyNumberFormat="1" applyFont="1" applyFill="1" applyBorder="1" applyAlignment="1" applyProtection="1">
      <alignment horizontal="right" wrapText="1"/>
    </xf>
    <xf numFmtId="4" fontId="17" fillId="7" borderId="3" xfId="0" applyNumberFormat="1" applyFont="1" applyFill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6" fillId="4" borderId="3" xfId="0" quotePrefix="1" applyNumberFormat="1" applyFont="1" applyFill="1" applyBorder="1" applyAlignment="1" applyProtection="1">
      <alignment horizontal="center" vertical="center" wrapText="1"/>
    </xf>
    <xf numFmtId="4" fontId="6" fillId="6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4" fontId="7" fillId="7" borderId="3" xfId="0" applyNumberFormat="1" applyFont="1" applyFill="1" applyBorder="1" applyAlignment="1" applyProtection="1">
      <alignment horizontal="right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2" fontId="3" fillId="2" borderId="4" xfId="0" applyNumberFormat="1" applyFont="1" applyFill="1" applyBorder="1" applyAlignment="1" applyProtection="1">
      <alignment horizontal="righ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3" fillId="2" borderId="3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left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righ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23" fillId="0" borderId="3" xfId="0" applyNumberFormat="1" applyFont="1" applyFill="1" applyBorder="1" applyAlignment="1" applyProtection="1">
      <alignment horizontal="center" vertical="center" wrapText="1"/>
    </xf>
    <xf numFmtId="4" fontId="7" fillId="0" borderId="3" xfId="0" applyNumberFormat="1" applyFont="1" applyFill="1" applyBorder="1" applyAlignment="1" applyProtection="1">
      <alignment vertical="center"/>
    </xf>
    <xf numFmtId="4" fontId="9" fillId="6" borderId="3" xfId="0" applyNumberFormat="1" applyFont="1" applyFill="1" applyBorder="1" applyAlignment="1" applyProtection="1">
      <alignment vertical="center"/>
    </xf>
    <xf numFmtId="4" fontId="9" fillId="2" borderId="3" xfId="0" applyNumberFormat="1" applyFont="1" applyFill="1" applyBorder="1" applyAlignment="1" applyProtection="1">
      <alignment vertical="center"/>
    </xf>
    <xf numFmtId="2" fontId="0" fillId="0" borderId="3" xfId="0" applyNumberFormat="1" applyBorder="1"/>
    <xf numFmtId="4" fontId="3" fillId="6" borderId="3" xfId="0" applyNumberFormat="1" applyFont="1" applyFill="1" applyBorder="1" applyAlignment="1">
      <alignment vertical="center"/>
    </xf>
    <xf numFmtId="4" fontId="3" fillId="6" borderId="3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 applyProtection="1">
      <alignment horizontal="center" vertical="center" wrapText="1"/>
    </xf>
    <xf numFmtId="4" fontId="3" fillId="6" borderId="3" xfId="0" applyNumberFormat="1" applyFont="1" applyFill="1" applyBorder="1" applyAlignment="1" applyProtection="1">
      <alignment horizontal="center" vertical="center" wrapText="1"/>
    </xf>
    <xf numFmtId="4" fontId="3" fillId="7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4" fontId="3" fillId="6" borderId="4" xfId="0" applyNumberFormat="1" applyFont="1" applyFill="1" applyBorder="1" applyAlignment="1" applyProtection="1">
      <alignment horizontal="center" vertical="center" wrapText="1"/>
    </xf>
    <xf numFmtId="4" fontId="3" fillId="2" borderId="4" xfId="0" applyNumberFormat="1" applyFont="1" applyFill="1" applyBorder="1" applyAlignment="1" applyProtection="1">
      <alignment horizontal="center" vertical="center" wrapText="1"/>
    </xf>
    <xf numFmtId="4" fontId="3" fillId="7" borderId="4" xfId="0" applyNumberFormat="1" applyFont="1" applyFill="1" applyBorder="1" applyAlignment="1" applyProtection="1">
      <alignment horizontal="center" vertical="center" wrapText="1"/>
    </xf>
    <xf numFmtId="4" fontId="3" fillId="6" borderId="3" xfId="0" applyNumberFormat="1" applyFont="1" applyFill="1" applyBorder="1" applyAlignment="1" applyProtection="1">
      <alignment horizontal="center" wrapText="1"/>
    </xf>
    <xf numFmtId="4" fontId="3" fillId="7" borderId="3" xfId="0" applyNumberFormat="1" applyFont="1" applyFill="1" applyBorder="1" applyAlignment="1" applyProtection="1">
      <alignment horizontal="center" wrapText="1"/>
    </xf>
    <xf numFmtId="4" fontId="3" fillId="2" borderId="3" xfId="0" applyNumberFormat="1" applyFont="1" applyFill="1" applyBorder="1" applyAlignment="1" applyProtection="1">
      <alignment horizontal="center" wrapText="1"/>
    </xf>
    <xf numFmtId="4" fontId="25" fillId="6" borderId="3" xfId="0" applyNumberFormat="1" applyFont="1" applyFill="1" applyBorder="1" applyAlignment="1">
      <alignment horizontal="right"/>
    </xf>
    <xf numFmtId="4" fontId="25" fillId="2" borderId="3" xfId="0" applyNumberFormat="1" applyFont="1" applyFill="1" applyBorder="1" applyAlignment="1">
      <alignment horizontal="right"/>
    </xf>
    <xf numFmtId="4" fontId="25" fillId="7" borderId="3" xfId="0" applyNumberFormat="1" applyFont="1" applyFill="1" applyBorder="1" applyAlignment="1">
      <alignment horizontal="right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left" vertical="center"/>
    </xf>
    <xf numFmtId="0" fontId="9" fillId="6" borderId="3" xfId="0" quotePrefix="1" applyFont="1" applyFill="1" applyBorder="1" applyAlignment="1">
      <alignment horizontal="left" vertical="center"/>
    </xf>
    <xf numFmtId="0" fontId="9" fillId="6" borderId="3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9" fillId="2" borderId="2" xfId="0" applyNumberFormat="1" applyFont="1" applyFill="1" applyBorder="1" applyAlignment="1" applyProtection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13" fillId="2" borderId="1" xfId="0" applyNumberFormat="1" applyFont="1" applyFill="1" applyBorder="1" applyAlignment="1" applyProtection="1">
      <alignment horizontal="left" vertical="center" wrapText="1"/>
    </xf>
    <xf numFmtId="0" fontId="13" fillId="2" borderId="2" xfId="0" applyNumberFormat="1" applyFont="1" applyFill="1" applyBorder="1" applyAlignment="1" applyProtection="1">
      <alignment horizontal="left" vertical="center" wrapText="1"/>
    </xf>
    <xf numFmtId="0" fontId="13" fillId="2" borderId="4" xfId="0" applyNumberFormat="1" applyFont="1" applyFill="1" applyBorder="1" applyAlignment="1" applyProtection="1">
      <alignment horizontal="left" vertical="center" wrapText="1"/>
    </xf>
    <xf numFmtId="0" fontId="17" fillId="3" borderId="1" xfId="0" applyNumberFormat="1" applyFont="1" applyFill="1" applyBorder="1" applyAlignment="1" applyProtection="1">
      <alignment horizontal="left" vertical="center" wrapText="1"/>
    </xf>
    <xf numFmtId="0" fontId="17" fillId="3" borderId="2" xfId="0" applyNumberFormat="1" applyFont="1" applyFill="1" applyBorder="1" applyAlignment="1" applyProtection="1">
      <alignment horizontal="left" vertical="center" wrapText="1"/>
    </xf>
    <xf numFmtId="0" fontId="17" fillId="3" borderId="4" xfId="0" applyNumberFormat="1" applyFont="1" applyFill="1" applyBorder="1" applyAlignment="1" applyProtection="1">
      <alignment horizontal="left" vertical="center" wrapText="1"/>
    </xf>
    <xf numFmtId="0" fontId="17" fillId="7" borderId="1" xfId="0" applyNumberFormat="1" applyFont="1" applyFill="1" applyBorder="1" applyAlignment="1" applyProtection="1">
      <alignment horizontal="left" vertical="center" wrapText="1"/>
    </xf>
    <xf numFmtId="0" fontId="17" fillId="7" borderId="2" xfId="0" applyNumberFormat="1" applyFont="1" applyFill="1" applyBorder="1" applyAlignment="1" applyProtection="1">
      <alignment horizontal="left" vertical="center" wrapText="1"/>
    </xf>
    <xf numFmtId="0" fontId="17" fillId="7" borderId="4" xfId="0" applyNumberFormat="1" applyFont="1" applyFill="1" applyBorder="1" applyAlignment="1" applyProtection="1">
      <alignment horizontal="left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6" fillId="7" borderId="2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17" fillId="6" borderId="1" xfId="0" applyNumberFormat="1" applyFont="1" applyFill="1" applyBorder="1" applyAlignment="1" applyProtection="1">
      <alignment horizontal="left" vertical="center" wrapText="1"/>
    </xf>
    <xf numFmtId="0" fontId="17" fillId="6" borderId="2" xfId="0" applyNumberFormat="1" applyFont="1" applyFill="1" applyBorder="1" applyAlignment="1" applyProtection="1">
      <alignment horizontal="left" vertical="center" wrapText="1"/>
    </xf>
    <xf numFmtId="0" fontId="17" fillId="6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F4" sqref="F4"/>
    </sheetView>
  </sheetViews>
  <sheetFormatPr defaultRowHeight="15" x14ac:dyDescent="0.25"/>
  <cols>
    <col min="5" max="5" width="17.28515625" customWidth="1"/>
    <col min="6" max="6" width="25.5703125" customWidth="1"/>
    <col min="7" max="7" width="19" style="32" customWidth="1"/>
    <col min="8" max="8" width="19.140625" style="32" customWidth="1"/>
    <col min="9" max="9" width="25.140625" style="32" customWidth="1"/>
    <col min="10" max="10" width="11" style="32" customWidth="1"/>
    <col min="11" max="11" width="10.85546875" style="32" customWidth="1"/>
  </cols>
  <sheetData>
    <row r="1" spans="1:11" ht="37.5" customHeight="1" x14ac:dyDescent="0.25">
      <c r="A1" s="190" t="s">
        <v>140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18" x14ac:dyDescent="0.25">
      <c r="A2" s="18"/>
      <c r="B2" s="18"/>
      <c r="C2" s="18"/>
      <c r="D2" s="18"/>
      <c r="E2" s="18"/>
      <c r="F2" s="18"/>
      <c r="G2" s="18"/>
      <c r="H2" s="18"/>
      <c r="I2" s="18"/>
      <c r="J2" s="137"/>
      <c r="K2" s="18"/>
    </row>
    <row r="3" spans="1:11" ht="15.75" x14ac:dyDescent="0.25">
      <c r="A3" s="181" t="s">
        <v>21</v>
      </c>
      <c r="B3" s="181"/>
      <c r="C3" s="181"/>
      <c r="D3" s="181"/>
      <c r="E3" s="181"/>
      <c r="F3" s="181"/>
      <c r="G3" s="181"/>
      <c r="H3" s="181"/>
      <c r="I3" s="193"/>
      <c r="J3" s="193"/>
      <c r="K3" s="193"/>
    </row>
    <row r="4" spans="1:11" ht="18" customHeight="1" x14ac:dyDescent="0.25">
      <c r="A4" s="196" t="s">
        <v>158</v>
      </c>
      <c r="B4" s="196"/>
      <c r="C4" s="196"/>
      <c r="D4" s="196"/>
      <c r="E4" s="196"/>
      <c r="F4" s="18"/>
      <c r="G4" s="18"/>
      <c r="H4" s="18"/>
      <c r="I4" s="4"/>
      <c r="J4" s="4"/>
      <c r="K4" s="4"/>
    </row>
    <row r="5" spans="1:11" ht="16.5" customHeight="1" x14ac:dyDescent="0.25">
      <c r="A5" s="196" t="s">
        <v>159</v>
      </c>
      <c r="B5" s="196"/>
      <c r="C5" s="196"/>
      <c r="D5" s="196"/>
      <c r="E5" s="196"/>
      <c r="F5" s="18"/>
      <c r="G5" s="18"/>
      <c r="H5" s="18"/>
      <c r="I5" s="4"/>
      <c r="J5" s="4"/>
      <c r="K5" s="4"/>
    </row>
    <row r="6" spans="1:11" ht="16.5" customHeight="1" x14ac:dyDescent="0.25">
      <c r="A6" s="197" t="s">
        <v>157</v>
      </c>
      <c r="B6" s="197"/>
      <c r="C6" s="197"/>
      <c r="D6" s="197"/>
      <c r="E6" s="197"/>
      <c r="F6" s="142"/>
      <c r="G6" s="142"/>
      <c r="H6" s="142"/>
      <c r="I6" s="4"/>
      <c r="J6" s="4"/>
      <c r="K6" s="4"/>
    </row>
    <row r="7" spans="1:11" ht="15.75" x14ac:dyDescent="0.25">
      <c r="A7" s="181" t="s">
        <v>26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</row>
    <row r="8" spans="1:11" ht="18" x14ac:dyDescent="0.25">
      <c r="A8" s="1"/>
      <c r="B8" s="2"/>
      <c r="C8" s="2"/>
      <c r="D8" s="2"/>
      <c r="E8" s="5"/>
      <c r="F8" s="97"/>
      <c r="G8" s="97"/>
      <c r="H8" s="97"/>
      <c r="I8" s="97"/>
      <c r="J8" s="97"/>
      <c r="K8" s="98" t="s">
        <v>99</v>
      </c>
    </row>
    <row r="9" spans="1:11" ht="41.25" customHeight="1" x14ac:dyDescent="0.25">
      <c r="A9" s="187" t="s">
        <v>18</v>
      </c>
      <c r="B9" s="188"/>
      <c r="C9" s="188"/>
      <c r="D9" s="188"/>
      <c r="E9" s="189"/>
      <c r="F9" s="66" t="s">
        <v>142</v>
      </c>
      <c r="G9" s="66" t="s">
        <v>152</v>
      </c>
      <c r="H9" s="66" t="s">
        <v>133</v>
      </c>
      <c r="I9" s="66" t="s">
        <v>141</v>
      </c>
      <c r="J9" s="66" t="s">
        <v>134</v>
      </c>
      <c r="K9" s="66" t="s">
        <v>134</v>
      </c>
    </row>
    <row r="10" spans="1:11" ht="12.75" customHeight="1" x14ac:dyDescent="0.25">
      <c r="A10" s="21"/>
      <c r="B10" s="22"/>
      <c r="C10" s="22">
        <v>1</v>
      </c>
      <c r="D10" s="23"/>
      <c r="E10" s="24"/>
      <c r="F10" s="66">
        <v>2</v>
      </c>
      <c r="G10" s="66">
        <v>3</v>
      </c>
      <c r="H10" s="66">
        <v>4</v>
      </c>
      <c r="I10" s="66">
        <v>5</v>
      </c>
      <c r="J10" s="152" t="s">
        <v>135</v>
      </c>
      <c r="K10" s="152" t="s">
        <v>153</v>
      </c>
    </row>
    <row r="11" spans="1:11" x14ac:dyDescent="0.25">
      <c r="A11" s="194" t="s">
        <v>0</v>
      </c>
      <c r="B11" s="186"/>
      <c r="C11" s="186"/>
      <c r="D11" s="186"/>
      <c r="E11" s="195"/>
      <c r="F11" s="144">
        <f>F12+F13</f>
        <v>848917.07</v>
      </c>
      <c r="G11" s="144">
        <f t="shared" ref="G11:I11" si="0">G12+G13</f>
        <v>1049701.92</v>
      </c>
      <c r="H11" s="144">
        <f t="shared" si="0"/>
        <v>0</v>
      </c>
      <c r="I11" s="144">
        <f t="shared" si="0"/>
        <v>1049131.31</v>
      </c>
      <c r="J11" s="99">
        <f>I11/F11*100</f>
        <v>123.58466416513454</v>
      </c>
      <c r="K11" s="99">
        <f>I11/G11*100</f>
        <v>99.94564075866414</v>
      </c>
    </row>
    <row r="12" spans="1:11" x14ac:dyDescent="0.25">
      <c r="A12" s="191" t="s">
        <v>115</v>
      </c>
      <c r="B12" s="180"/>
      <c r="C12" s="180"/>
      <c r="D12" s="180"/>
      <c r="E12" s="184"/>
      <c r="F12" s="145">
        <v>848917.07</v>
      </c>
      <c r="G12" s="145">
        <v>1049701.92</v>
      </c>
      <c r="H12" s="145"/>
      <c r="I12" s="145">
        <v>1049131.31</v>
      </c>
      <c r="J12" s="99">
        <f t="shared" ref="J12:J17" si="1">I12/F12*100</f>
        <v>123.58466416513454</v>
      </c>
      <c r="K12" s="99">
        <f t="shared" ref="K12:K17" si="2">I12/G12*100</f>
        <v>99.94564075866414</v>
      </c>
    </row>
    <row r="13" spans="1:11" x14ac:dyDescent="0.25">
      <c r="A13" s="192" t="s">
        <v>116</v>
      </c>
      <c r="B13" s="184"/>
      <c r="C13" s="184"/>
      <c r="D13" s="184"/>
      <c r="E13" s="184"/>
      <c r="F13" s="145">
        <v>0</v>
      </c>
      <c r="G13" s="145">
        <v>0</v>
      </c>
      <c r="H13" s="145"/>
      <c r="I13" s="145">
        <v>0</v>
      </c>
      <c r="J13" s="99">
        <v>0</v>
      </c>
      <c r="K13" s="99">
        <v>0</v>
      </c>
    </row>
    <row r="14" spans="1:11" x14ac:dyDescent="0.25">
      <c r="A14" s="25" t="s">
        <v>1</v>
      </c>
      <c r="B14" s="67"/>
      <c r="C14" s="67"/>
      <c r="D14" s="67"/>
      <c r="E14" s="67"/>
      <c r="F14" s="144">
        <f>F15+F16</f>
        <v>857704.86300000001</v>
      </c>
      <c r="G14" s="144">
        <f t="shared" ref="G14:I14" si="3">G15+G16</f>
        <v>1056726.96</v>
      </c>
      <c r="H14" s="144">
        <f t="shared" si="3"/>
        <v>0</v>
      </c>
      <c r="I14" s="144">
        <f t="shared" si="3"/>
        <v>1050109.9099999999</v>
      </c>
      <c r="J14" s="99">
        <f t="shared" si="1"/>
        <v>122.43254705669075</v>
      </c>
      <c r="K14" s="99">
        <f t="shared" si="2"/>
        <v>99.373816487089528</v>
      </c>
    </row>
    <row r="15" spans="1:11" x14ac:dyDescent="0.25">
      <c r="A15" s="179" t="s">
        <v>117</v>
      </c>
      <c r="B15" s="180"/>
      <c r="C15" s="180"/>
      <c r="D15" s="180"/>
      <c r="E15" s="180"/>
      <c r="F15" s="145">
        <v>847028.32299999997</v>
      </c>
      <c r="G15" s="145">
        <v>1017626.96</v>
      </c>
      <c r="H15" s="145"/>
      <c r="I15" s="145">
        <v>1007562.65</v>
      </c>
      <c r="J15" s="99">
        <f t="shared" si="1"/>
        <v>118.95265159864081</v>
      </c>
      <c r="K15" s="99">
        <f t="shared" si="2"/>
        <v>99.011002027697856</v>
      </c>
    </row>
    <row r="16" spans="1:11" x14ac:dyDescent="0.25">
      <c r="A16" s="183" t="s">
        <v>118</v>
      </c>
      <c r="B16" s="184"/>
      <c r="C16" s="184"/>
      <c r="D16" s="184"/>
      <c r="E16" s="184"/>
      <c r="F16" s="146">
        <v>10676.54</v>
      </c>
      <c r="G16" s="145">
        <v>39100</v>
      </c>
      <c r="H16" s="146"/>
      <c r="I16" s="146">
        <v>42547.26</v>
      </c>
      <c r="J16" s="99">
        <f t="shared" si="1"/>
        <v>398.51169011683561</v>
      </c>
      <c r="K16" s="99">
        <f t="shared" si="2"/>
        <v>108.81652173913044</v>
      </c>
    </row>
    <row r="17" spans="1:11" x14ac:dyDescent="0.25">
      <c r="A17" s="185" t="s">
        <v>2</v>
      </c>
      <c r="B17" s="186"/>
      <c r="C17" s="186"/>
      <c r="D17" s="186"/>
      <c r="E17" s="186"/>
      <c r="F17" s="144">
        <f>F11-F14</f>
        <v>-8787.7930000000633</v>
      </c>
      <c r="G17" s="144">
        <f t="shared" ref="G17:I17" si="4">G11-G14</f>
        <v>-7025.0400000000373</v>
      </c>
      <c r="H17" s="144">
        <f t="shared" si="4"/>
        <v>0</v>
      </c>
      <c r="I17" s="144">
        <f t="shared" si="4"/>
        <v>-978.5999999998603</v>
      </c>
      <c r="J17" s="99">
        <f t="shared" si="1"/>
        <v>11.135901812888097</v>
      </c>
      <c r="K17" s="99">
        <f t="shared" si="2"/>
        <v>13.930169792625453</v>
      </c>
    </row>
    <row r="18" spans="1:11" ht="18" x14ac:dyDescent="0.25">
      <c r="A18" s="18"/>
      <c r="B18" s="17"/>
      <c r="C18" s="17"/>
      <c r="D18" s="17"/>
      <c r="E18" s="17"/>
      <c r="F18" s="17"/>
      <c r="G18" s="17"/>
      <c r="H18" s="102"/>
      <c r="I18" s="102"/>
      <c r="J18" s="102"/>
      <c r="K18" s="102"/>
    </row>
    <row r="19" spans="1:11" ht="15.75" x14ac:dyDescent="0.25">
      <c r="A19" s="181" t="s">
        <v>27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</row>
    <row r="20" spans="1:11" ht="18" x14ac:dyDescent="0.25">
      <c r="A20" s="18"/>
      <c r="B20" s="17"/>
      <c r="C20" s="17"/>
      <c r="D20" s="17"/>
      <c r="E20" s="17"/>
      <c r="F20" s="17"/>
      <c r="G20" s="17"/>
      <c r="H20" s="102"/>
      <c r="I20" s="102"/>
      <c r="J20" s="102"/>
      <c r="K20" s="102"/>
    </row>
    <row r="21" spans="1:11" ht="34.5" customHeight="1" x14ac:dyDescent="0.25">
      <c r="A21" s="187" t="s">
        <v>18</v>
      </c>
      <c r="B21" s="188"/>
      <c r="C21" s="188"/>
      <c r="D21" s="188"/>
      <c r="E21" s="189"/>
      <c r="F21" s="66" t="s">
        <v>142</v>
      </c>
      <c r="G21" s="66" t="s">
        <v>152</v>
      </c>
      <c r="H21" s="66" t="s">
        <v>133</v>
      </c>
      <c r="I21" s="66" t="s">
        <v>141</v>
      </c>
      <c r="J21" s="66" t="s">
        <v>134</v>
      </c>
      <c r="K21" s="66" t="s">
        <v>134</v>
      </c>
    </row>
    <row r="22" spans="1:11" ht="15.75" customHeight="1" x14ac:dyDescent="0.25">
      <c r="A22" s="21"/>
      <c r="B22" s="22"/>
      <c r="C22" s="22">
        <v>1</v>
      </c>
      <c r="D22" s="23"/>
      <c r="E22" s="24"/>
      <c r="F22" s="66">
        <v>2</v>
      </c>
      <c r="G22" s="66">
        <v>3</v>
      </c>
      <c r="H22" s="66">
        <v>4</v>
      </c>
      <c r="I22" s="66">
        <v>5</v>
      </c>
      <c r="J22" s="152" t="s">
        <v>135</v>
      </c>
      <c r="K22" s="152" t="s">
        <v>153</v>
      </c>
    </row>
    <row r="23" spans="1:11" x14ac:dyDescent="0.25">
      <c r="A23" s="183" t="s">
        <v>119</v>
      </c>
      <c r="B23" s="184"/>
      <c r="C23" s="184"/>
      <c r="D23" s="184"/>
      <c r="E23" s="184"/>
      <c r="F23" s="101">
        <v>0</v>
      </c>
      <c r="G23" s="101">
        <v>0</v>
      </c>
      <c r="H23" s="101">
        <v>0</v>
      </c>
      <c r="I23" s="101">
        <v>0</v>
      </c>
      <c r="J23" s="101">
        <v>0</v>
      </c>
      <c r="K23" s="100">
        <v>0</v>
      </c>
    </row>
    <row r="24" spans="1:11" x14ac:dyDescent="0.25">
      <c r="A24" s="183" t="s">
        <v>120</v>
      </c>
      <c r="B24" s="184"/>
      <c r="C24" s="184"/>
      <c r="D24" s="184"/>
      <c r="E24" s="184"/>
      <c r="F24" s="101">
        <v>0</v>
      </c>
      <c r="G24" s="101">
        <v>0</v>
      </c>
      <c r="H24" s="101">
        <v>0</v>
      </c>
      <c r="I24" s="101">
        <v>0</v>
      </c>
      <c r="J24" s="101">
        <v>0</v>
      </c>
      <c r="K24" s="100">
        <v>0</v>
      </c>
    </row>
    <row r="25" spans="1:11" x14ac:dyDescent="0.25">
      <c r="A25" s="185" t="s">
        <v>3</v>
      </c>
      <c r="B25" s="186"/>
      <c r="C25" s="186"/>
      <c r="D25" s="186"/>
      <c r="E25" s="186"/>
      <c r="F25" s="99">
        <f>F23-F24</f>
        <v>0</v>
      </c>
      <c r="G25" s="99">
        <f t="shared" ref="G25:K25" si="5">G23-G24</f>
        <v>0</v>
      </c>
      <c r="H25" s="99">
        <f t="shared" si="5"/>
        <v>0</v>
      </c>
      <c r="I25" s="99">
        <f t="shared" si="5"/>
        <v>0</v>
      </c>
      <c r="J25" s="99">
        <v>0</v>
      </c>
      <c r="K25" s="99">
        <f t="shared" si="5"/>
        <v>0</v>
      </c>
    </row>
    <row r="26" spans="1:11" x14ac:dyDescent="0.25">
      <c r="A26" s="185" t="s">
        <v>4</v>
      </c>
      <c r="B26" s="186"/>
      <c r="C26" s="186"/>
      <c r="D26" s="186"/>
      <c r="E26" s="186"/>
      <c r="F26" s="144">
        <f>F17+F25</f>
        <v>-8787.7930000000633</v>
      </c>
      <c r="G26" s="144">
        <f t="shared" ref="G26:I26" si="6">G17+G25</f>
        <v>-7025.0400000000373</v>
      </c>
      <c r="H26" s="144">
        <f t="shared" si="6"/>
        <v>0</v>
      </c>
      <c r="I26" s="144">
        <f t="shared" si="6"/>
        <v>-978.5999999998603</v>
      </c>
      <c r="J26" s="99">
        <f>I26/F26*100</f>
        <v>11.135901812888097</v>
      </c>
      <c r="K26" s="99">
        <f>I26/G26*100</f>
        <v>13.930169792625453</v>
      </c>
    </row>
    <row r="27" spans="1:11" ht="18" x14ac:dyDescent="0.25">
      <c r="A27" s="16"/>
      <c r="B27" s="17"/>
      <c r="C27" s="17"/>
      <c r="D27" s="17"/>
      <c r="E27" s="17"/>
      <c r="F27" s="17"/>
      <c r="G27" s="17"/>
      <c r="H27" s="102"/>
      <c r="I27" s="102"/>
      <c r="J27" s="102"/>
      <c r="K27" s="102"/>
    </row>
    <row r="28" spans="1:11" x14ac:dyDescent="0.25">
      <c r="G28"/>
      <c r="H28"/>
      <c r="I28"/>
      <c r="J28"/>
      <c r="K28"/>
    </row>
    <row r="29" spans="1:11" ht="15.75" x14ac:dyDescent="0.25">
      <c r="A29" s="203" t="s">
        <v>145</v>
      </c>
      <c r="B29" s="203"/>
      <c r="C29" s="203"/>
      <c r="D29" s="203"/>
      <c r="E29" s="203"/>
      <c r="F29" s="203"/>
      <c r="G29" s="203"/>
      <c r="H29" s="203"/>
      <c r="I29" s="203"/>
      <c r="J29" s="153"/>
      <c r="K29" s="153"/>
    </row>
    <row r="30" spans="1:11" ht="18" x14ac:dyDescent="0.25">
      <c r="A30" s="154"/>
      <c r="B30" s="154"/>
      <c r="C30" s="154"/>
      <c r="D30" s="154"/>
      <c r="E30" s="154"/>
      <c r="F30" s="155"/>
      <c r="G30" s="156"/>
      <c r="H30" s="156"/>
      <c r="I30" s="156"/>
      <c r="J30" s="157"/>
      <c r="K30" s="157"/>
    </row>
    <row r="31" spans="1:11" ht="38.25" x14ac:dyDescent="0.25">
      <c r="A31" s="187" t="s">
        <v>146</v>
      </c>
      <c r="B31" s="204"/>
      <c r="C31" s="204"/>
      <c r="D31" s="204"/>
      <c r="E31" s="205"/>
      <c r="F31" s="158" t="s">
        <v>147</v>
      </c>
      <c r="G31" s="66" t="s">
        <v>152</v>
      </c>
      <c r="H31" s="158" t="s">
        <v>133</v>
      </c>
      <c r="I31" s="66" t="s">
        <v>141</v>
      </c>
      <c r="J31" s="66" t="s">
        <v>134</v>
      </c>
      <c r="K31" s="66" t="s">
        <v>134</v>
      </c>
    </row>
    <row r="32" spans="1:11" x14ac:dyDescent="0.25">
      <c r="A32" s="206">
        <v>1</v>
      </c>
      <c r="B32" s="207"/>
      <c r="C32" s="207"/>
      <c r="D32" s="207"/>
      <c r="E32" s="208"/>
      <c r="F32" s="159">
        <v>2</v>
      </c>
      <c r="G32" s="152">
        <v>3</v>
      </c>
      <c r="H32" s="152">
        <v>4</v>
      </c>
      <c r="I32" s="152">
        <v>5</v>
      </c>
      <c r="J32" s="152" t="s">
        <v>135</v>
      </c>
      <c r="K32" s="152" t="s">
        <v>153</v>
      </c>
    </row>
    <row r="33" spans="1:11" x14ac:dyDescent="0.25">
      <c r="A33" s="191" t="s">
        <v>148</v>
      </c>
      <c r="B33" s="209"/>
      <c r="C33" s="209"/>
      <c r="D33" s="209"/>
      <c r="E33" s="210"/>
      <c r="F33" s="160">
        <v>15812.84</v>
      </c>
      <c r="G33" s="145"/>
      <c r="H33" s="145"/>
      <c r="I33" s="145">
        <v>7025.04</v>
      </c>
      <c r="J33" s="145"/>
      <c r="K33" s="145"/>
    </row>
    <row r="34" spans="1:11" ht="24.75" customHeight="1" x14ac:dyDescent="0.25">
      <c r="A34" s="198" t="s">
        <v>149</v>
      </c>
      <c r="B34" s="211"/>
      <c r="C34" s="211"/>
      <c r="D34" s="211"/>
      <c r="E34" s="212"/>
      <c r="F34" s="162">
        <v>8787.7999999999993</v>
      </c>
      <c r="G34" s="59"/>
      <c r="H34" s="59"/>
      <c r="I34" s="59"/>
      <c r="J34" s="145"/>
      <c r="K34" s="145"/>
    </row>
    <row r="35" spans="1:11" ht="25.5" customHeight="1" x14ac:dyDescent="0.25">
      <c r="A35" s="198" t="s">
        <v>150</v>
      </c>
      <c r="B35" s="199"/>
      <c r="C35" s="199"/>
      <c r="D35" s="199"/>
      <c r="E35" s="200"/>
      <c r="F35" s="80"/>
      <c r="G35" s="59"/>
      <c r="H35" s="59"/>
      <c r="I35" s="59">
        <v>978.6</v>
      </c>
      <c r="J35" s="145"/>
      <c r="K35" s="145"/>
    </row>
    <row r="36" spans="1:11" s="95" customFormat="1" ht="17.25" customHeight="1" x14ac:dyDescent="0.25">
      <c r="A36" s="201" t="s">
        <v>151</v>
      </c>
      <c r="B36" s="202"/>
      <c r="C36" s="202"/>
      <c r="D36" s="202"/>
      <c r="E36" s="202"/>
      <c r="F36" s="161">
        <f>F33-F34</f>
        <v>7025.0400000000009</v>
      </c>
      <c r="G36" s="50"/>
      <c r="H36" s="50"/>
      <c r="I36" s="50">
        <f>I33-I35</f>
        <v>6046.44</v>
      </c>
      <c r="J36" s="50"/>
      <c r="K36" s="50"/>
    </row>
  </sheetData>
  <mergeCells count="26">
    <mergeCell ref="A35:E35"/>
    <mergeCell ref="A36:E36"/>
    <mergeCell ref="A29:I29"/>
    <mergeCell ref="A31:E31"/>
    <mergeCell ref="A32:E32"/>
    <mergeCell ref="A33:E33"/>
    <mergeCell ref="A34:E34"/>
    <mergeCell ref="A1:K1"/>
    <mergeCell ref="A12:E12"/>
    <mergeCell ref="A13:E13"/>
    <mergeCell ref="A3:K3"/>
    <mergeCell ref="A7:K7"/>
    <mergeCell ref="A11:E11"/>
    <mergeCell ref="A9:E9"/>
    <mergeCell ref="A4:E4"/>
    <mergeCell ref="A5:E5"/>
    <mergeCell ref="A6:E6"/>
    <mergeCell ref="A15:E15"/>
    <mergeCell ref="A19:K19"/>
    <mergeCell ref="A24:E24"/>
    <mergeCell ref="A25:E25"/>
    <mergeCell ref="A26:E26"/>
    <mergeCell ref="A17:E17"/>
    <mergeCell ref="A21:E21"/>
    <mergeCell ref="A23:E23"/>
    <mergeCell ref="A16:E16"/>
  </mergeCells>
  <pageMargins left="0.43307086614173229" right="0.23622047244094491" top="0.55118110236220474" bottom="0.55118110236220474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topLeftCell="A51" zoomScale="110" zoomScaleNormal="110" workbookViewId="0">
      <selection activeCell="H76" sqref="H7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6" customWidth="1"/>
    <col min="4" max="4" width="25.28515625" customWidth="1"/>
    <col min="5" max="5" width="27" customWidth="1"/>
    <col min="6" max="6" width="20.5703125" style="32" customWidth="1"/>
    <col min="7" max="7" width="15.7109375" style="32" customWidth="1"/>
    <col min="8" max="8" width="26.7109375" style="32" customWidth="1"/>
    <col min="9" max="10" width="9.42578125" style="32" bestFit="1" customWidth="1"/>
  </cols>
  <sheetData>
    <row r="1" spans="1:12" ht="41.25" customHeight="1" x14ac:dyDescent="0.25">
      <c r="A1" s="181" t="s">
        <v>140</v>
      </c>
      <c r="B1" s="181"/>
      <c r="C1" s="181"/>
      <c r="D1" s="181"/>
      <c r="E1" s="181"/>
      <c r="F1" s="181"/>
      <c r="G1" s="181"/>
      <c r="H1" s="181"/>
      <c r="I1" s="181"/>
      <c r="J1" s="181"/>
      <c r="K1" s="138"/>
      <c r="L1" s="138"/>
    </row>
    <row r="2" spans="1:12" ht="18" customHeight="1" x14ac:dyDescent="0.25">
      <c r="A2" s="3"/>
      <c r="B2" s="3"/>
      <c r="C2" s="3"/>
      <c r="D2" s="3"/>
      <c r="E2" s="18"/>
      <c r="F2" s="30"/>
      <c r="G2" s="30"/>
      <c r="H2" s="30"/>
      <c r="I2" s="30"/>
      <c r="J2" s="30"/>
    </row>
    <row r="3" spans="1:12" ht="36.75" customHeight="1" x14ac:dyDescent="0.25">
      <c r="A3" s="181" t="s">
        <v>21</v>
      </c>
      <c r="B3" s="181"/>
      <c r="C3" s="181"/>
      <c r="D3" s="181"/>
      <c r="E3" s="181"/>
      <c r="F3" s="181"/>
      <c r="G3" s="181"/>
      <c r="H3" s="193"/>
      <c r="I3" s="193"/>
      <c r="J3" s="193"/>
    </row>
    <row r="4" spans="1:12" ht="18" x14ac:dyDescent="0.25">
      <c r="A4" s="3"/>
      <c r="B4" s="3"/>
      <c r="C4" s="3"/>
      <c r="D4" s="3"/>
      <c r="E4" s="18"/>
      <c r="F4" s="30"/>
      <c r="G4" s="30"/>
      <c r="H4" s="31"/>
      <c r="I4" s="31"/>
      <c r="J4" s="31"/>
    </row>
    <row r="5" spans="1:12" ht="18" customHeight="1" x14ac:dyDescent="0.25">
      <c r="A5" s="181" t="s">
        <v>6</v>
      </c>
      <c r="B5" s="182"/>
      <c r="C5" s="182"/>
      <c r="D5" s="182"/>
      <c r="E5" s="182"/>
      <c r="F5" s="182"/>
      <c r="G5" s="182"/>
      <c r="H5" s="182"/>
      <c r="I5" s="182"/>
      <c r="J5" s="182"/>
    </row>
    <row r="6" spans="1:12" ht="18" x14ac:dyDescent="0.25">
      <c r="A6" s="3"/>
      <c r="B6" s="3"/>
      <c r="C6" s="3"/>
      <c r="D6" s="3"/>
      <c r="E6" s="18"/>
      <c r="F6" s="30"/>
      <c r="G6" s="30"/>
      <c r="H6" s="31"/>
      <c r="I6" s="31"/>
      <c r="J6" s="31"/>
    </row>
    <row r="7" spans="1:12" ht="15.75" customHeight="1" x14ac:dyDescent="0.25">
      <c r="A7" s="181" t="s">
        <v>102</v>
      </c>
      <c r="B7" s="181"/>
      <c r="C7" s="181"/>
      <c r="D7" s="181"/>
      <c r="E7" s="181"/>
      <c r="F7" s="181"/>
      <c r="G7" s="181"/>
      <c r="H7" s="181"/>
      <c r="I7" s="181"/>
      <c r="J7" s="181"/>
    </row>
    <row r="8" spans="1:12" ht="18" x14ac:dyDescent="0.25">
      <c r="A8" s="3"/>
      <c r="B8" s="3"/>
      <c r="C8" s="3"/>
      <c r="D8" s="3"/>
      <c r="E8" s="18"/>
      <c r="F8" s="30"/>
      <c r="G8" s="30"/>
      <c r="H8" s="31"/>
      <c r="I8" s="31"/>
      <c r="J8" s="31"/>
    </row>
    <row r="9" spans="1:12" ht="42" customHeight="1" x14ac:dyDescent="0.25">
      <c r="A9" s="15" t="s">
        <v>7</v>
      </c>
      <c r="B9" s="14" t="s">
        <v>8</v>
      </c>
      <c r="C9" s="14" t="s">
        <v>9</v>
      </c>
      <c r="D9" s="14" t="s">
        <v>5</v>
      </c>
      <c r="E9" s="66" t="s">
        <v>142</v>
      </c>
      <c r="F9" s="66" t="s">
        <v>152</v>
      </c>
      <c r="G9" s="66" t="s">
        <v>133</v>
      </c>
      <c r="H9" s="66" t="s">
        <v>141</v>
      </c>
      <c r="I9" s="66" t="s">
        <v>134</v>
      </c>
      <c r="J9" s="66" t="s">
        <v>134</v>
      </c>
    </row>
    <row r="10" spans="1:12" ht="12.75" customHeight="1" x14ac:dyDescent="0.25">
      <c r="A10" s="213">
        <v>1</v>
      </c>
      <c r="B10" s="214"/>
      <c r="C10" s="214"/>
      <c r="D10" s="215"/>
      <c r="E10" s="66">
        <v>2</v>
      </c>
      <c r="F10" s="66">
        <v>3</v>
      </c>
      <c r="G10" s="66">
        <v>4</v>
      </c>
      <c r="H10" s="66">
        <v>5</v>
      </c>
      <c r="I10" s="152" t="s">
        <v>135</v>
      </c>
      <c r="J10" s="152" t="s">
        <v>153</v>
      </c>
    </row>
    <row r="11" spans="1:12" x14ac:dyDescent="0.25">
      <c r="A11" s="15"/>
      <c r="B11" s="213" t="s">
        <v>51</v>
      </c>
      <c r="C11" s="214"/>
      <c r="D11" s="215"/>
      <c r="E11" s="94">
        <f>E12</f>
        <v>848917.07</v>
      </c>
      <c r="F11" s="33">
        <f>F12+F24</f>
        <v>1049509.82</v>
      </c>
      <c r="G11" s="33">
        <f>G12</f>
        <v>0</v>
      </c>
      <c r="H11" s="33">
        <f>H12+H24</f>
        <v>1049131.2999999998</v>
      </c>
      <c r="I11" s="33">
        <f>H11/E11*100</f>
        <v>123.58466298716316</v>
      </c>
      <c r="J11" s="33">
        <f>H11/F11*100</f>
        <v>99.963933639039197</v>
      </c>
    </row>
    <row r="12" spans="1:12" ht="15.75" customHeight="1" x14ac:dyDescent="0.25">
      <c r="A12" s="7">
        <v>6</v>
      </c>
      <c r="B12" s="53">
        <v>6</v>
      </c>
      <c r="C12" s="53"/>
      <c r="D12" s="53" t="s">
        <v>10</v>
      </c>
      <c r="E12" s="75">
        <v>848917.07</v>
      </c>
      <c r="F12" s="50">
        <f>F13+F16+F18+F21</f>
        <v>1049509.82</v>
      </c>
      <c r="G12" s="50">
        <f>G13+G16+G18+G21</f>
        <v>0</v>
      </c>
      <c r="H12" s="50">
        <f t="shared" ref="H12" si="0">H13+H16+H18+H21</f>
        <v>1049131.2999999998</v>
      </c>
      <c r="I12" s="165">
        <f>H12/E12*100</f>
        <v>123.58466298716316</v>
      </c>
      <c r="J12" s="165">
        <f>H12/F12*100</f>
        <v>99.963933639039197</v>
      </c>
      <c r="K12" s="29"/>
    </row>
    <row r="13" spans="1:12" ht="38.25" x14ac:dyDescent="0.25">
      <c r="A13" s="7"/>
      <c r="B13" s="51">
        <v>63</v>
      </c>
      <c r="C13" s="51"/>
      <c r="D13" s="51" t="s">
        <v>29</v>
      </c>
      <c r="E13" s="77">
        <f>E14+E15</f>
        <v>769150.58</v>
      </c>
      <c r="F13" s="82">
        <f>SUM(F14:F15)</f>
        <v>946844.98</v>
      </c>
      <c r="G13" s="82">
        <f>SUM(G14:G15)</f>
        <v>0</v>
      </c>
      <c r="H13" s="82">
        <f t="shared" ref="H13" si="1">SUM(H14:H15)</f>
        <v>948727.85</v>
      </c>
      <c r="I13" s="52">
        <f t="shared" ref="I13:I35" si="2">H13/E13*100</f>
        <v>123.34747898129388</v>
      </c>
      <c r="J13" s="82">
        <f>H13/F13*100</f>
        <v>100.19885726172409</v>
      </c>
    </row>
    <row r="14" spans="1:12" x14ac:dyDescent="0.25">
      <c r="A14" s="8"/>
      <c r="B14" s="8"/>
      <c r="C14" s="9" t="s">
        <v>60</v>
      </c>
      <c r="D14" s="9" t="s">
        <v>32</v>
      </c>
      <c r="E14" s="78">
        <v>765599.62</v>
      </c>
      <c r="F14" s="83">
        <v>946250</v>
      </c>
      <c r="G14" s="83"/>
      <c r="H14" s="83">
        <f>947353.81+843.07</f>
        <v>948196.88</v>
      </c>
      <c r="I14" s="34">
        <f t="shared" si="2"/>
        <v>123.85022866129427</v>
      </c>
      <c r="J14" s="34">
        <f t="shared" ref="J14:J35" si="3">H14/F14*100</f>
        <v>100.20574689564069</v>
      </c>
    </row>
    <row r="15" spans="1:12" x14ac:dyDescent="0.25">
      <c r="A15" s="8"/>
      <c r="B15" s="8"/>
      <c r="C15" s="63" t="s">
        <v>61</v>
      </c>
      <c r="D15" s="9" t="s">
        <v>33</v>
      </c>
      <c r="E15" s="78">
        <v>3550.96</v>
      </c>
      <c r="F15" s="83">
        <v>594.98</v>
      </c>
      <c r="G15" s="84"/>
      <c r="H15" s="84">
        <v>530.97</v>
      </c>
      <c r="I15" s="34">
        <f t="shared" si="2"/>
        <v>14.952857818730712</v>
      </c>
      <c r="J15" s="84">
        <f t="shared" si="3"/>
        <v>89.241655181686781</v>
      </c>
    </row>
    <row r="16" spans="1:12" ht="51" x14ac:dyDescent="0.25">
      <c r="A16" s="8"/>
      <c r="B16" s="54">
        <v>65</v>
      </c>
      <c r="C16" s="55"/>
      <c r="D16" s="56" t="s">
        <v>34</v>
      </c>
      <c r="E16" s="88">
        <f>E17</f>
        <v>12725.06</v>
      </c>
      <c r="F16" s="82">
        <f>SUM(F17)</f>
        <v>10000</v>
      </c>
      <c r="G16" s="82">
        <f>SUM(G17)</f>
        <v>0</v>
      </c>
      <c r="H16" s="82">
        <f t="shared" ref="H16" si="4">SUM(H17)</f>
        <v>9054.4599999999991</v>
      </c>
      <c r="I16" s="52">
        <f t="shared" si="2"/>
        <v>71.154556442170019</v>
      </c>
      <c r="J16" s="52">
        <f t="shared" si="3"/>
        <v>90.544599999999988</v>
      </c>
    </row>
    <row r="17" spans="1:10" x14ac:dyDescent="0.25">
      <c r="A17" s="8"/>
      <c r="B17" s="20"/>
      <c r="C17" s="9" t="s">
        <v>62</v>
      </c>
      <c r="D17" s="9" t="s">
        <v>37</v>
      </c>
      <c r="E17" s="78">
        <v>12725.06</v>
      </c>
      <c r="F17" s="84">
        <v>10000</v>
      </c>
      <c r="G17" s="84"/>
      <c r="H17" s="84">
        <v>9054.4599999999991</v>
      </c>
      <c r="I17" s="34">
        <f t="shared" si="2"/>
        <v>71.154556442170019</v>
      </c>
      <c r="J17" s="84">
        <f t="shared" si="3"/>
        <v>90.544599999999988</v>
      </c>
    </row>
    <row r="18" spans="1:10" ht="38.25" x14ac:dyDescent="0.25">
      <c r="A18" s="8"/>
      <c r="B18" s="54">
        <v>66</v>
      </c>
      <c r="C18" s="55"/>
      <c r="D18" s="56" t="s">
        <v>35</v>
      </c>
      <c r="E18" s="88">
        <f>E19+E20</f>
        <v>799.98</v>
      </c>
      <c r="F18" s="82">
        <f>SUM(F19:F20)</f>
        <v>455.65999999999997</v>
      </c>
      <c r="G18" s="82">
        <f>SUM(G19:G20)</f>
        <v>0</v>
      </c>
      <c r="H18" s="82">
        <f t="shared" ref="H18" si="5">SUM(H19:H20)</f>
        <v>554.86</v>
      </c>
      <c r="I18" s="52">
        <f t="shared" si="2"/>
        <v>69.359233980849524</v>
      </c>
      <c r="J18" s="52">
        <f t="shared" si="3"/>
        <v>121.77061844357637</v>
      </c>
    </row>
    <row r="19" spans="1:10" x14ac:dyDescent="0.25">
      <c r="A19" s="8"/>
      <c r="B19" s="20"/>
      <c r="C19" s="63" t="s">
        <v>63</v>
      </c>
      <c r="D19" s="9" t="s">
        <v>36</v>
      </c>
      <c r="E19" s="78">
        <v>678.03</v>
      </c>
      <c r="F19" s="84">
        <v>200</v>
      </c>
      <c r="G19" s="84"/>
      <c r="H19" s="84">
        <v>250</v>
      </c>
      <c r="I19" s="34">
        <f t="shared" si="2"/>
        <v>36.87152485878206</v>
      </c>
      <c r="J19" s="84">
        <f t="shared" si="3"/>
        <v>125</v>
      </c>
    </row>
    <row r="20" spans="1:10" x14ac:dyDescent="0.25">
      <c r="A20" s="8"/>
      <c r="B20" s="20"/>
      <c r="C20" s="9" t="s">
        <v>64</v>
      </c>
      <c r="D20" s="9" t="s">
        <v>25</v>
      </c>
      <c r="E20" s="78">
        <v>121.95</v>
      </c>
      <c r="F20" s="84">
        <v>255.66</v>
      </c>
      <c r="G20" s="84"/>
      <c r="H20" s="84">
        <v>304.86</v>
      </c>
      <c r="I20" s="34">
        <f t="shared" si="2"/>
        <v>249.98769987699876</v>
      </c>
      <c r="J20" s="34">
        <f t="shared" si="3"/>
        <v>119.24430884768836</v>
      </c>
    </row>
    <row r="21" spans="1:10" ht="38.25" x14ac:dyDescent="0.25">
      <c r="A21" s="8"/>
      <c r="B21" s="54">
        <v>67</v>
      </c>
      <c r="C21" s="55"/>
      <c r="D21" s="51" t="s">
        <v>30</v>
      </c>
      <c r="E21" s="77">
        <f>E22+E23</f>
        <v>66161.919999999998</v>
      </c>
      <c r="F21" s="82">
        <f>SUM(F22:F23)</f>
        <v>92209.18</v>
      </c>
      <c r="G21" s="82">
        <f>SUM(G22:G23)</f>
        <v>0</v>
      </c>
      <c r="H21" s="82">
        <f>SUM(H22:H23)</f>
        <v>90794.13</v>
      </c>
      <c r="I21" s="52">
        <f t="shared" si="2"/>
        <v>137.23019223142256</v>
      </c>
      <c r="J21" s="82">
        <f t="shared" si="3"/>
        <v>98.465391406799213</v>
      </c>
    </row>
    <row r="22" spans="1:10" ht="25.5" x14ac:dyDescent="0.25">
      <c r="A22" s="8"/>
      <c r="B22" s="8"/>
      <c r="C22" s="9" t="s">
        <v>65</v>
      </c>
      <c r="D22" s="13" t="s">
        <v>38</v>
      </c>
      <c r="E22" s="80">
        <v>38391.75</v>
      </c>
      <c r="F22" s="84">
        <v>52856.97</v>
      </c>
      <c r="G22" s="84"/>
      <c r="H22" s="84">
        <f>90794.13-H23</f>
        <v>51441.920000000006</v>
      </c>
      <c r="I22" s="34">
        <f t="shared" si="2"/>
        <v>133.99212070301562</v>
      </c>
      <c r="J22" s="34">
        <f t="shared" si="3"/>
        <v>97.322869623438507</v>
      </c>
    </row>
    <row r="23" spans="1:10" x14ac:dyDescent="0.25">
      <c r="A23" s="8"/>
      <c r="B23" s="8"/>
      <c r="C23" s="9" t="s">
        <v>66</v>
      </c>
      <c r="D23" s="12" t="s">
        <v>39</v>
      </c>
      <c r="E23" s="89">
        <v>27770.17</v>
      </c>
      <c r="F23" s="84">
        <v>39352.21</v>
      </c>
      <c r="G23" s="84"/>
      <c r="H23" s="84">
        <v>39352.21</v>
      </c>
      <c r="I23" s="34">
        <f t="shared" si="2"/>
        <v>141.70676664924991</v>
      </c>
      <c r="J23" s="84">
        <f t="shared" si="3"/>
        <v>100</v>
      </c>
    </row>
    <row r="24" spans="1:10" ht="25.5" hidden="1" x14ac:dyDescent="0.25">
      <c r="A24" s="10">
        <v>7</v>
      </c>
      <c r="B24" s="27">
        <v>7</v>
      </c>
      <c r="C24" s="27"/>
      <c r="D24" s="28" t="s">
        <v>12</v>
      </c>
      <c r="E24" s="79"/>
      <c r="F24" s="85">
        <f>F25</f>
        <v>0</v>
      </c>
      <c r="G24" s="85"/>
      <c r="H24" s="85">
        <f t="shared" ref="H24" si="6">H25</f>
        <v>0</v>
      </c>
      <c r="I24" s="165" t="e">
        <f t="shared" si="2"/>
        <v>#DIV/0!</v>
      </c>
      <c r="J24" s="165" t="e">
        <f t="shared" si="3"/>
        <v>#DIV/0!</v>
      </c>
    </row>
    <row r="25" spans="1:10" ht="38.25" hidden="1" x14ac:dyDescent="0.25">
      <c r="A25" s="11"/>
      <c r="B25" s="11">
        <v>72</v>
      </c>
      <c r="C25" s="11"/>
      <c r="D25" s="19" t="s">
        <v>28</v>
      </c>
      <c r="E25" s="80"/>
      <c r="F25" s="84"/>
      <c r="G25" s="84"/>
      <c r="H25" s="84"/>
      <c r="I25" s="165" t="e">
        <f t="shared" si="2"/>
        <v>#DIV/0!</v>
      </c>
      <c r="J25" s="82" t="e">
        <f t="shared" si="3"/>
        <v>#DIV/0!</v>
      </c>
    </row>
    <row r="26" spans="1:10" ht="25.5" hidden="1" x14ac:dyDescent="0.25">
      <c r="A26" s="11"/>
      <c r="B26" s="11"/>
      <c r="C26" s="11">
        <v>71</v>
      </c>
      <c r="D26" s="12" t="s">
        <v>12</v>
      </c>
      <c r="E26" s="89"/>
      <c r="F26" s="84"/>
      <c r="G26" s="84"/>
      <c r="H26" s="84"/>
      <c r="I26" s="165" t="e">
        <f t="shared" si="2"/>
        <v>#DIV/0!</v>
      </c>
      <c r="J26" s="165" t="e">
        <f t="shared" si="3"/>
        <v>#DIV/0!</v>
      </c>
    </row>
    <row r="27" spans="1:10" x14ac:dyDescent="0.25">
      <c r="A27" s="7">
        <v>9</v>
      </c>
      <c r="B27" s="57">
        <v>9</v>
      </c>
      <c r="C27" s="57"/>
      <c r="D27" s="58" t="s">
        <v>40</v>
      </c>
      <c r="E27" s="81">
        <f>E28</f>
        <v>7025.0500000000011</v>
      </c>
      <c r="F27" s="111">
        <f>F28</f>
        <v>7025.0500000000011</v>
      </c>
      <c r="G27" s="111">
        <f t="shared" ref="G27:H27" si="7">G28</f>
        <v>0</v>
      </c>
      <c r="H27" s="111">
        <f t="shared" si="7"/>
        <v>6046.4399999999987</v>
      </c>
      <c r="I27" s="165">
        <f t="shared" si="2"/>
        <v>86.069707688913212</v>
      </c>
      <c r="J27" s="164">
        <f t="shared" si="3"/>
        <v>86.069707688913212</v>
      </c>
    </row>
    <row r="28" spans="1:10" x14ac:dyDescent="0.25">
      <c r="A28" s="7"/>
      <c r="B28" s="11">
        <v>92</v>
      </c>
      <c r="C28" s="11"/>
      <c r="D28" s="19" t="s">
        <v>41</v>
      </c>
      <c r="E28" s="80">
        <f>E30+E31+E32+E34-E33</f>
        <v>7025.0500000000011</v>
      </c>
      <c r="F28" s="80">
        <f>F30+F31+F32+F34-F33</f>
        <v>7025.0500000000011</v>
      </c>
      <c r="G28" s="84"/>
      <c r="H28" s="84">
        <f>H30+H32+H34-H33-H31+H29</f>
        <v>6046.4399999999987</v>
      </c>
      <c r="I28" s="34">
        <f t="shared" si="2"/>
        <v>86.069707688913212</v>
      </c>
      <c r="J28" s="34">
        <f t="shared" si="3"/>
        <v>86.069707688913212</v>
      </c>
    </row>
    <row r="29" spans="1:10" ht="24.75" customHeight="1" x14ac:dyDescent="0.25">
      <c r="A29" s="7"/>
      <c r="B29" s="11"/>
      <c r="C29" s="13" t="s">
        <v>155</v>
      </c>
      <c r="D29" s="35" t="s">
        <v>156</v>
      </c>
      <c r="E29" s="80">
        <v>0</v>
      </c>
      <c r="F29" s="80">
        <v>0</v>
      </c>
      <c r="G29" s="84"/>
      <c r="H29" s="84">
        <v>135</v>
      </c>
      <c r="I29" s="34">
        <v>0</v>
      </c>
      <c r="J29" s="84">
        <v>0</v>
      </c>
    </row>
    <row r="30" spans="1:10" x14ac:dyDescent="0.25">
      <c r="A30" s="7"/>
      <c r="B30" s="11"/>
      <c r="C30" s="63" t="s">
        <v>63</v>
      </c>
      <c r="D30" s="9" t="s">
        <v>104</v>
      </c>
      <c r="E30" s="90">
        <v>457.51</v>
      </c>
      <c r="F30" s="90">
        <v>457.51</v>
      </c>
      <c r="G30" s="84"/>
      <c r="H30" s="84">
        <v>296.32</v>
      </c>
      <c r="I30" s="34">
        <f t="shared" si="2"/>
        <v>64.767983213481671</v>
      </c>
      <c r="J30" s="34">
        <f t="shared" si="3"/>
        <v>64.767983213481671</v>
      </c>
    </row>
    <row r="31" spans="1:10" x14ac:dyDescent="0.25">
      <c r="A31" s="7"/>
      <c r="B31" s="11"/>
      <c r="C31" s="9" t="s">
        <v>64</v>
      </c>
      <c r="D31" s="9" t="s">
        <v>154</v>
      </c>
      <c r="E31" s="163">
        <v>28.9</v>
      </c>
      <c r="F31" s="163">
        <v>28.9</v>
      </c>
      <c r="G31" s="84"/>
      <c r="H31" s="84">
        <v>46</v>
      </c>
      <c r="I31" s="34">
        <f t="shared" si="2"/>
        <v>159.16955017301041</v>
      </c>
      <c r="J31" s="84">
        <f t="shared" si="3"/>
        <v>159.16955017301041</v>
      </c>
    </row>
    <row r="32" spans="1:10" x14ac:dyDescent="0.25">
      <c r="A32" s="7"/>
      <c r="B32" s="11"/>
      <c r="C32" s="9" t="s">
        <v>62</v>
      </c>
      <c r="D32" s="26" t="s">
        <v>48</v>
      </c>
      <c r="E32" s="90">
        <v>8183.7</v>
      </c>
      <c r="F32" s="90">
        <v>8183.7</v>
      </c>
      <c r="G32" s="84"/>
      <c r="H32" s="84">
        <v>7875.45</v>
      </c>
      <c r="I32" s="34">
        <f t="shared" si="2"/>
        <v>96.233366325745067</v>
      </c>
      <c r="J32" s="34">
        <f t="shared" si="3"/>
        <v>96.233366325745067</v>
      </c>
    </row>
    <row r="33" spans="1:10" x14ac:dyDescent="0.25">
      <c r="A33" s="7"/>
      <c r="B33" s="11"/>
      <c r="C33" s="9" t="s">
        <v>143</v>
      </c>
      <c r="D33" s="26" t="s">
        <v>144</v>
      </c>
      <c r="E33" s="90">
        <v>2550.08</v>
      </c>
      <c r="F33" s="90">
        <v>2550.08</v>
      </c>
      <c r="G33" s="84"/>
      <c r="H33" s="84">
        <v>3209.67</v>
      </c>
      <c r="I33" s="34">
        <f t="shared" si="2"/>
        <v>125.86546304429666</v>
      </c>
      <c r="J33" s="84">
        <f t="shared" si="3"/>
        <v>125.86546304429666</v>
      </c>
    </row>
    <row r="34" spans="1:10" x14ac:dyDescent="0.25">
      <c r="A34" s="11"/>
      <c r="B34" s="11"/>
      <c r="C34" s="9" t="s">
        <v>61</v>
      </c>
      <c r="D34" s="26" t="s">
        <v>53</v>
      </c>
      <c r="E34" s="90">
        <v>905.02</v>
      </c>
      <c r="F34" s="90">
        <v>905.02</v>
      </c>
      <c r="G34" s="84"/>
      <c r="H34" s="84">
        <v>995.34</v>
      </c>
      <c r="I34" s="34">
        <f t="shared" si="2"/>
        <v>109.97988994718348</v>
      </c>
      <c r="J34" s="34">
        <f t="shared" si="3"/>
        <v>109.97988994718348</v>
      </c>
    </row>
    <row r="35" spans="1:10" x14ac:dyDescent="0.25">
      <c r="A35" s="217" t="s">
        <v>59</v>
      </c>
      <c r="B35" s="217"/>
      <c r="C35" s="217"/>
      <c r="D35" s="217"/>
      <c r="E35" s="86">
        <f>E27+E12</f>
        <v>855942.12</v>
      </c>
      <c r="F35" s="86">
        <f>F27+F12</f>
        <v>1056534.8700000001</v>
      </c>
      <c r="G35" s="87"/>
      <c r="H35" s="87">
        <f>H27+H11</f>
        <v>1055177.7399999998</v>
      </c>
      <c r="I35" s="34">
        <f t="shared" si="2"/>
        <v>123.27676315309728</v>
      </c>
      <c r="J35" s="84">
        <f t="shared" si="3"/>
        <v>99.871548962695343</v>
      </c>
    </row>
    <row r="37" spans="1:10" ht="25.5" customHeight="1" x14ac:dyDescent="0.25"/>
    <row r="38" spans="1:10" ht="32.25" customHeight="1" x14ac:dyDescent="0.25">
      <c r="A38" s="181" t="s">
        <v>103</v>
      </c>
      <c r="B38" s="216"/>
      <c r="C38" s="216"/>
      <c r="D38" s="216"/>
      <c r="E38" s="216"/>
      <c r="F38" s="216"/>
      <c r="G38" s="216"/>
      <c r="H38" s="216"/>
      <c r="I38" s="216"/>
      <c r="J38" s="216"/>
    </row>
    <row r="39" spans="1:10" ht="18" x14ac:dyDescent="0.25">
      <c r="A39" s="3"/>
      <c r="B39" s="3"/>
      <c r="C39" s="3"/>
      <c r="D39" s="3"/>
      <c r="E39" s="18"/>
      <c r="F39" s="30"/>
      <c r="G39" s="30"/>
      <c r="H39" s="31"/>
      <c r="I39" s="31"/>
      <c r="J39" s="31"/>
    </row>
    <row r="40" spans="1:10" ht="39.75" customHeight="1" x14ac:dyDescent="0.25">
      <c r="A40" s="15" t="s">
        <v>7</v>
      </c>
      <c r="B40" s="14" t="s">
        <v>8</v>
      </c>
      <c r="C40" s="14" t="s">
        <v>9</v>
      </c>
      <c r="D40" s="14" t="s">
        <v>13</v>
      </c>
      <c r="E40" s="66" t="s">
        <v>142</v>
      </c>
      <c r="F40" s="66" t="s">
        <v>152</v>
      </c>
      <c r="G40" s="66" t="s">
        <v>133</v>
      </c>
      <c r="H40" s="66" t="s">
        <v>141</v>
      </c>
      <c r="I40" s="66" t="s">
        <v>134</v>
      </c>
      <c r="J40" s="66" t="s">
        <v>134</v>
      </c>
    </row>
    <row r="41" spans="1:10" ht="12.75" customHeight="1" x14ac:dyDescent="0.25">
      <c r="A41" s="213">
        <v>1</v>
      </c>
      <c r="B41" s="214"/>
      <c r="C41" s="214"/>
      <c r="D41" s="215"/>
      <c r="E41" s="66">
        <v>2</v>
      </c>
      <c r="F41" s="66">
        <v>3</v>
      </c>
      <c r="G41" s="66">
        <v>4</v>
      </c>
      <c r="H41" s="66">
        <v>5</v>
      </c>
      <c r="I41" s="152" t="s">
        <v>135</v>
      </c>
      <c r="J41" s="152" t="s">
        <v>153</v>
      </c>
    </row>
    <row r="42" spans="1:10" x14ac:dyDescent="0.25">
      <c r="A42" s="15"/>
      <c r="B42" s="213" t="s">
        <v>52</v>
      </c>
      <c r="C42" s="214"/>
      <c r="D42" s="215"/>
      <c r="E42" s="94">
        <f>E43+E66</f>
        <v>857704.85999999987</v>
      </c>
      <c r="F42" s="33">
        <v>1056726.96</v>
      </c>
      <c r="G42" s="33">
        <f>G43+G66</f>
        <v>0</v>
      </c>
      <c r="H42" s="33">
        <v>1050109.9099999999</v>
      </c>
      <c r="I42" s="166">
        <f>H42/E42*100</f>
        <v>122.43254748492389</v>
      </c>
      <c r="J42" s="166">
        <f>H42/F42*100</f>
        <v>99.373816487089528</v>
      </c>
    </row>
    <row r="43" spans="1:10" ht="15.75" customHeight="1" x14ac:dyDescent="0.25">
      <c r="A43" s="7">
        <v>3</v>
      </c>
      <c r="B43" s="53">
        <v>3</v>
      </c>
      <c r="C43" s="53"/>
      <c r="D43" s="53" t="s">
        <v>14</v>
      </c>
      <c r="E43" s="75">
        <f>E44+E48+E57+E61+E64</f>
        <v>847028.31999999983</v>
      </c>
      <c r="F43" s="108">
        <v>1020684.95</v>
      </c>
      <c r="G43" s="108">
        <f>G44+G48+G57+G61+G64</f>
        <v>0</v>
      </c>
      <c r="H43" s="108">
        <f>H44+H48+H57+H61+H64</f>
        <v>1007180.15</v>
      </c>
      <c r="I43" s="167">
        <f t="shared" ref="I43:I76" si="8">H43/E43*100</f>
        <v>118.90749414376135</v>
      </c>
      <c r="J43" s="167">
        <f t="shared" ref="J43:J76" si="9">H43/F43*100</f>
        <v>98.676888495318764</v>
      </c>
    </row>
    <row r="44" spans="1:10" ht="15.75" customHeight="1" x14ac:dyDescent="0.25">
      <c r="A44" s="7"/>
      <c r="B44" s="51">
        <v>31</v>
      </c>
      <c r="C44" s="51"/>
      <c r="D44" s="51" t="s">
        <v>15</v>
      </c>
      <c r="E44" s="73">
        <f>E45+E46+E47</f>
        <v>695405.69</v>
      </c>
      <c r="F44" s="107">
        <f>SUM(F45:F47)</f>
        <v>876740.47</v>
      </c>
      <c r="G44" s="107">
        <f>SUM(G45:G47)</f>
        <v>0</v>
      </c>
      <c r="H44" s="107">
        <f>SUM(H45:H47)</f>
        <v>869198.53</v>
      </c>
      <c r="I44" s="168">
        <f t="shared" si="8"/>
        <v>124.99157578075038</v>
      </c>
      <c r="J44" s="168">
        <f t="shared" si="9"/>
        <v>99.139775080760216</v>
      </c>
    </row>
    <row r="45" spans="1:10" ht="25.5" x14ac:dyDescent="0.25">
      <c r="A45" s="8"/>
      <c r="B45" s="8"/>
      <c r="C45" s="63" t="s">
        <v>65</v>
      </c>
      <c r="D45" s="12" t="s">
        <v>42</v>
      </c>
      <c r="E45" s="93">
        <v>7209.39</v>
      </c>
      <c r="F45" s="109">
        <v>11202.39</v>
      </c>
      <c r="G45" s="109"/>
      <c r="H45" s="109">
        <v>7577.22</v>
      </c>
      <c r="I45" s="169">
        <f t="shared" si="8"/>
        <v>105.10209601644522</v>
      </c>
      <c r="J45" s="169">
        <f t="shared" si="9"/>
        <v>67.639316253049572</v>
      </c>
    </row>
    <row r="46" spans="1:10" x14ac:dyDescent="0.25">
      <c r="A46" s="8"/>
      <c r="B46" s="8"/>
      <c r="C46" s="9" t="s">
        <v>60</v>
      </c>
      <c r="D46" s="9" t="s">
        <v>32</v>
      </c>
      <c r="E46" s="76">
        <v>686633.22</v>
      </c>
      <c r="F46" s="109">
        <v>865538.08</v>
      </c>
      <c r="G46" s="109"/>
      <c r="H46" s="109">
        <v>861621.31</v>
      </c>
      <c r="I46" s="169">
        <f t="shared" si="8"/>
        <v>125.48494376662988</v>
      </c>
      <c r="J46" s="169">
        <f t="shared" si="9"/>
        <v>99.547475715915368</v>
      </c>
    </row>
    <row r="47" spans="1:10" ht="15.75" customHeight="1" x14ac:dyDescent="0.25">
      <c r="A47" s="8"/>
      <c r="B47" s="8"/>
      <c r="C47" s="9" t="s">
        <v>61</v>
      </c>
      <c r="D47" s="9" t="s">
        <v>44</v>
      </c>
      <c r="E47" s="76">
        <v>1563.08</v>
      </c>
      <c r="F47" s="109">
        <v>0</v>
      </c>
      <c r="G47" s="109"/>
      <c r="H47" s="109">
        <v>0</v>
      </c>
      <c r="I47" s="169">
        <f t="shared" si="8"/>
        <v>0</v>
      </c>
      <c r="J47" s="169">
        <v>0</v>
      </c>
    </row>
    <row r="48" spans="1:10" x14ac:dyDescent="0.25">
      <c r="A48" s="8"/>
      <c r="B48" s="54">
        <v>32</v>
      </c>
      <c r="C48" s="55"/>
      <c r="D48" s="54" t="s">
        <v>24</v>
      </c>
      <c r="E48" s="91">
        <f>E49+E50+E51+E52+E53+E54+E55+125.61</f>
        <v>141930.15999999997</v>
      </c>
      <c r="F48" s="107">
        <f>SUM(F49:F56)</f>
        <v>132093.48000000001</v>
      </c>
      <c r="G48" s="107">
        <f>SUM(G49:G56)</f>
        <v>0</v>
      </c>
      <c r="H48" s="107">
        <f>SUM(H49:H56)</f>
        <v>126356.16</v>
      </c>
      <c r="I48" s="168">
        <f t="shared" si="8"/>
        <v>89.026997503560921</v>
      </c>
      <c r="J48" s="168">
        <f t="shared" si="9"/>
        <v>95.656621356330376</v>
      </c>
    </row>
    <row r="49" spans="1:10" x14ac:dyDescent="0.25">
      <c r="A49" s="8"/>
      <c r="B49" s="8"/>
      <c r="C49" s="9" t="s">
        <v>65</v>
      </c>
      <c r="D49" s="9" t="s">
        <v>11</v>
      </c>
      <c r="E49" s="76">
        <v>26846.97</v>
      </c>
      <c r="F49" s="109">
        <v>7755.58</v>
      </c>
      <c r="G49" s="109"/>
      <c r="H49" s="109">
        <v>2125.5</v>
      </c>
      <c r="I49" s="169">
        <f t="shared" si="8"/>
        <v>7.9170945548045086</v>
      </c>
      <c r="J49" s="169">
        <f t="shared" si="9"/>
        <v>27.406074078276543</v>
      </c>
    </row>
    <row r="50" spans="1:10" x14ac:dyDescent="0.25">
      <c r="A50" s="8"/>
      <c r="B50" s="8"/>
      <c r="C50" s="9" t="s">
        <v>66</v>
      </c>
      <c r="D50" s="12" t="s">
        <v>39</v>
      </c>
      <c r="E50" s="93">
        <v>27285.02</v>
      </c>
      <c r="F50" s="109">
        <f>35464.23+2357.98</f>
        <v>37822.210000000006</v>
      </c>
      <c r="G50" s="109"/>
      <c r="H50" s="109">
        <v>38517.85</v>
      </c>
      <c r="I50" s="169">
        <f t="shared" si="8"/>
        <v>141.16848732381357</v>
      </c>
      <c r="J50" s="169">
        <f t="shared" si="9"/>
        <v>101.83923678706239</v>
      </c>
    </row>
    <row r="51" spans="1:10" ht="14.25" customHeight="1" x14ac:dyDescent="0.25">
      <c r="A51" s="8"/>
      <c r="B51" s="8"/>
      <c r="C51" s="9" t="s">
        <v>63</v>
      </c>
      <c r="D51" s="9" t="s">
        <v>36</v>
      </c>
      <c r="E51" s="76">
        <v>765.75</v>
      </c>
      <c r="F51" s="109">
        <v>657.51</v>
      </c>
      <c r="G51" s="109"/>
      <c r="H51" s="109">
        <v>161.19</v>
      </c>
      <c r="I51" s="169">
        <f t="shared" si="8"/>
        <v>21.049951028403527</v>
      </c>
      <c r="J51" s="169">
        <f t="shared" si="9"/>
        <v>24.515216498608385</v>
      </c>
    </row>
    <row r="52" spans="1:10" x14ac:dyDescent="0.25">
      <c r="A52" s="8"/>
      <c r="B52" s="8"/>
      <c r="C52" s="9" t="s">
        <v>64</v>
      </c>
      <c r="D52" s="9" t="s">
        <v>25</v>
      </c>
      <c r="E52" s="76">
        <v>528.83000000000004</v>
      </c>
      <c r="F52" s="109">
        <v>284.56</v>
      </c>
      <c r="G52" s="109"/>
      <c r="H52" s="109">
        <v>379.76</v>
      </c>
      <c r="I52" s="169">
        <f t="shared" si="8"/>
        <v>71.811357146909202</v>
      </c>
      <c r="J52" s="169">
        <f t="shared" si="9"/>
        <v>133.45515884172053</v>
      </c>
    </row>
    <row r="53" spans="1:10" x14ac:dyDescent="0.25">
      <c r="A53" s="8"/>
      <c r="B53" s="8"/>
      <c r="C53" s="9" t="s">
        <v>67</v>
      </c>
      <c r="D53" s="9" t="s">
        <v>43</v>
      </c>
      <c r="E53" s="76">
        <v>12370.56</v>
      </c>
      <c r="F53" s="109">
        <v>15283.7</v>
      </c>
      <c r="G53" s="109"/>
      <c r="H53" s="109">
        <v>9250.2199999999993</v>
      </c>
      <c r="I53" s="169">
        <f t="shared" si="8"/>
        <v>74.776081276837914</v>
      </c>
      <c r="J53" s="169">
        <f t="shared" si="9"/>
        <v>60.523433461792621</v>
      </c>
    </row>
    <row r="54" spans="1:10" x14ac:dyDescent="0.25">
      <c r="A54" s="8"/>
      <c r="B54" s="8"/>
      <c r="C54" s="9" t="s">
        <v>60</v>
      </c>
      <c r="D54" s="9" t="s">
        <v>32</v>
      </c>
      <c r="E54" s="76">
        <v>71480.81</v>
      </c>
      <c r="F54" s="109">
        <v>68789.919999999998</v>
      </c>
      <c r="G54" s="110"/>
      <c r="H54" s="110">
        <v>75480.990000000005</v>
      </c>
      <c r="I54" s="169">
        <f t="shared" si="8"/>
        <v>105.596159304854</v>
      </c>
      <c r="J54" s="169">
        <f t="shared" si="9"/>
        <v>109.7268175337317</v>
      </c>
    </row>
    <row r="55" spans="1:10" x14ac:dyDescent="0.25">
      <c r="A55" s="8"/>
      <c r="B55" s="8"/>
      <c r="C55" s="9" t="s">
        <v>61</v>
      </c>
      <c r="D55" s="9" t="s">
        <v>44</v>
      </c>
      <c r="E55" s="76">
        <v>2526.61</v>
      </c>
      <c r="F55" s="109">
        <v>1500</v>
      </c>
      <c r="G55" s="109"/>
      <c r="H55" s="109">
        <v>440.65</v>
      </c>
      <c r="I55" s="169">
        <f t="shared" si="8"/>
        <v>17.440364757520946</v>
      </c>
      <c r="J55" s="169">
        <f t="shared" si="9"/>
        <v>29.376666666666669</v>
      </c>
    </row>
    <row r="56" spans="1:10" ht="25.5" hidden="1" x14ac:dyDescent="0.25">
      <c r="A56" s="8"/>
      <c r="B56" s="8"/>
      <c r="C56" s="9">
        <v>71</v>
      </c>
      <c r="D56" s="12" t="s">
        <v>12</v>
      </c>
      <c r="E56" s="93"/>
      <c r="F56" s="109"/>
      <c r="G56" s="109"/>
      <c r="H56" s="109"/>
      <c r="I56" s="166" t="e">
        <f t="shared" si="8"/>
        <v>#DIV/0!</v>
      </c>
      <c r="J56" s="166" t="e">
        <f t="shared" si="9"/>
        <v>#DIV/0!</v>
      </c>
    </row>
    <row r="57" spans="1:10" x14ac:dyDescent="0.25">
      <c r="A57" s="8"/>
      <c r="B57" s="54">
        <v>34</v>
      </c>
      <c r="C57" s="55"/>
      <c r="D57" s="61" t="s">
        <v>45</v>
      </c>
      <c r="E57" s="92">
        <f>E58+E60+E59</f>
        <v>853.6099999999999</v>
      </c>
      <c r="F57" s="107">
        <f>SUM(F58:F60)</f>
        <v>1002</v>
      </c>
      <c r="G57" s="107">
        <f>SUM(G58:G60)</f>
        <v>0</v>
      </c>
      <c r="H57" s="107">
        <f>SUM(H58:H60)</f>
        <v>924.21</v>
      </c>
      <c r="I57" s="168">
        <f t="shared" si="8"/>
        <v>108.27075596583921</v>
      </c>
      <c r="J57" s="168">
        <f t="shared" si="9"/>
        <v>92.236526946107787</v>
      </c>
    </row>
    <row r="58" spans="1:10" x14ac:dyDescent="0.25">
      <c r="A58" s="8"/>
      <c r="B58" s="8"/>
      <c r="C58" s="9" t="s">
        <v>66</v>
      </c>
      <c r="D58" s="12" t="s">
        <v>39</v>
      </c>
      <c r="E58" s="93">
        <v>488.15</v>
      </c>
      <c r="F58" s="109">
        <v>910</v>
      </c>
      <c r="G58" s="109"/>
      <c r="H58" s="109">
        <v>834.36</v>
      </c>
      <c r="I58" s="169">
        <f t="shared" si="8"/>
        <v>170.92287206801188</v>
      </c>
      <c r="J58" s="169">
        <f t="shared" si="9"/>
        <v>91.687912087912096</v>
      </c>
    </row>
    <row r="59" spans="1:10" ht="15.75" customHeight="1" x14ac:dyDescent="0.25">
      <c r="A59" s="8"/>
      <c r="B59" s="8"/>
      <c r="C59" s="9" t="s">
        <v>65</v>
      </c>
      <c r="D59" s="9" t="s">
        <v>11</v>
      </c>
      <c r="E59" s="93">
        <v>365.46</v>
      </c>
      <c r="F59" s="109">
        <v>0</v>
      </c>
      <c r="G59" s="109"/>
      <c r="H59" s="109">
        <v>0</v>
      </c>
      <c r="I59" s="169">
        <f t="shared" si="8"/>
        <v>0</v>
      </c>
      <c r="J59" s="169">
        <v>0</v>
      </c>
    </row>
    <row r="60" spans="1:10" x14ac:dyDescent="0.25">
      <c r="A60" s="8"/>
      <c r="B60" s="8"/>
      <c r="C60" s="9" t="s">
        <v>60</v>
      </c>
      <c r="D60" s="12" t="s">
        <v>32</v>
      </c>
      <c r="E60" s="93">
        <v>0</v>
      </c>
      <c r="F60" s="109">
        <v>92</v>
      </c>
      <c r="G60" s="109"/>
      <c r="H60" s="109">
        <v>89.85</v>
      </c>
      <c r="I60" s="169">
        <v>0</v>
      </c>
      <c r="J60" s="169">
        <f t="shared" si="9"/>
        <v>97.66304347826086</v>
      </c>
    </row>
    <row r="61" spans="1:10" ht="38.25" x14ac:dyDescent="0.25">
      <c r="A61" s="8"/>
      <c r="B61" s="54">
        <v>37</v>
      </c>
      <c r="C61" s="55"/>
      <c r="D61" s="61" t="s">
        <v>46</v>
      </c>
      <c r="E61" s="92">
        <f>E63</f>
        <v>8486.2000000000007</v>
      </c>
      <c r="F61" s="107">
        <f>F63+F62</f>
        <v>9899</v>
      </c>
      <c r="G61" s="107">
        <f>G63</f>
        <v>0</v>
      </c>
      <c r="H61" s="107">
        <f>H63</f>
        <v>10372.75</v>
      </c>
      <c r="I61" s="168">
        <f t="shared" si="8"/>
        <v>122.23079823713793</v>
      </c>
      <c r="J61" s="168">
        <f t="shared" si="9"/>
        <v>104.7858369532276</v>
      </c>
    </row>
    <row r="62" spans="1:10" x14ac:dyDescent="0.25">
      <c r="A62" s="8"/>
      <c r="B62" s="8"/>
      <c r="C62" s="9">
        <v>11</v>
      </c>
      <c r="D62" s="12" t="s">
        <v>47</v>
      </c>
      <c r="E62" s="93">
        <v>0</v>
      </c>
      <c r="F62" s="109">
        <v>1399</v>
      </c>
      <c r="G62" s="109"/>
      <c r="H62" s="109">
        <v>382.5</v>
      </c>
      <c r="I62" s="169">
        <v>0</v>
      </c>
      <c r="J62" s="169">
        <f t="shared" si="9"/>
        <v>27.340957827019302</v>
      </c>
    </row>
    <row r="63" spans="1:10" x14ac:dyDescent="0.25">
      <c r="A63" s="8"/>
      <c r="B63" s="8"/>
      <c r="C63" s="9" t="s">
        <v>60</v>
      </c>
      <c r="D63" s="9" t="s">
        <v>32</v>
      </c>
      <c r="E63" s="76">
        <v>8486.2000000000007</v>
      </c>
      <c r="F63" s="109">
        <v>8500</v>
      </c>
      <c r="G63" s="109"/>
      <c r="H63" s="109">
        <v>10372.75</v>
      </c>
      <c r="I63" s="169">
        <f t="shared" si="8"/>
        <v>122.23079823713793</v>
      </c>
      <c r="J63" s="169">
        <f t="shared" si="9"/>
        <v>122.03235294117647</v>
      </c>
    </row>
    <row r="64" spans="1:10" x14ac:dyDescent="0.25">
      <c r="A64" s="8"/>
      <c r="B64" s="54">
        <v>38</v>
      </c>
      <c r="C64" s="55"/>
      <c r="D64" s="61" t="s">
        <v>127</v>
      </c>
      <c r="E64" s="91">
        <f>E65</f>
        <v>352.66</v>
      </c>
      <c r="F64" s="107">
        <f>F65</f>
        <v>330</v>
      </c>
      <c r="G64" s="107">
        <v>0</v>
      </c>
      <c r="H64" s="107">
        <f>H65</f>
        <v>328.5</v>
      </c>
      <c r="I64" s="168">
        <f t="shared" si="8"/>
        <v>93.149208869732874</v>
      </c>
      <c r="J64" s="168">
        <f t="shared" si="9"/>
        <v>99.545454545454547</v>
      </c>
    </row>
    <row r="65" spans="1:10" ht="16.5" customHeight="1" x14ac:dyDescent="0.25">
      <c r="A65" s="8"/>
      <c r="B65" s="8"/>
      <c r="C65" s="9" t="s">
        <v>60</v>
      </c>
      <c r="D65" s="9" t="s">
        <v>32</v>
      </c>
      <c r="E65" s="76">
        <v>352.66</v>
      </c>
      <c r="F65" s="109">
        <v>330</v>
      </c>
      <c r="G65" s="109"/>
      <c r="H65" s="109">
        <v>328.5</v>
      </c>
      <c r="I65" s="169">
        <f t="shared" si="8"/>
        <v>93.149208869732874</v>
      </c>
      <c r="J65" s="169">
        <f t="shared" si="9"/>
        <v>99.545454545454547</v>
      </c>
    </row>
    <row r="66" spans="1:10" ht="25.5" x14ac:dyDescent="0.25">
      <c r="A66" s="10">
        <v>4</v>
      </c>
      <c r="B66" s="60">
        <v>4</v>
      </c>
      <c r="C66" s="60"/>
      <c r="D66" s="58" t="s">
        <v>16</v>
      </c>
      <c r="E66" s="75">
        <f>E67+E75</f>
        <v>10676.539999999999</v>
      </c>
      <c r="F66" s="108">
        <f>F67+F75</f>
        <v>39100</v>
      </c>
      <c r="G66" s="108">
        <f>G67+G75</f>
        <v>0</v>
      </c>
      <c r="H66" s="108">
        <f t="shared" ref="H66" si="10">H67</f>
        <v>42547.259999999995</v>
      </c>
      <c r="I66" s="167">
        <f t="shared" si="8"/>
        <v>398.51169011683561</v>
      </c>
      <c r="J66" s="167">
        <f t="shared" si="9"/>
        <v>108.81652173913041</v>
      </c>
    </row>
    <row r="67" spans="1:10" ht="38.25" x14ac:dyDescent="0.25">
      <c r="A67" s="11"/>
      <c r="B67" s="51">
        <v>42</v>
      </c>
      <c r="C67" s="51"/>
      <c r="D67" s="62" t="s">
        <v>31</v>
      </c>
      <c r="E67" s="143">
        <f>E68+E69+E70+E71+E72+E73+E74</f>
        <v>7551.5399999999991</v>
      </c>
      <c r="F67" s="52">
        <f>SUM(F68:F74)</f>
        <v>6600</v>
      </c>
      <c r="G67" s="52">
        <f>SUM(G68:G74)</f>
        <v>0</v>
      </c>
      <c r="H67" s="52">
        <f t="shared" ref="H67" si="11">SUM(H68:H74)</f>
        <v>42547.259999999995</v>
      </c>
      <c r="I67" s="168">
        <f t="shared" si="8"/>
        <v>563.42494378630045</v>
      </c>
      <c r="J67" s="168">
        <v>0</v>
      </c>
    </row>
    <row r="68" spans="1:10" x14ac:dyDescent="0.25">
      <c r="A68" s="11"/>
      <c r="B68" s="11"/>
      <c r="C68" s="64" t="s">
        <v>65</v>
      </c>
      <c r="D68" s="9" t="s">
        <v>11</v>
      </c>
      <c r="E68" s="76">
        <v>1296.75</v>
      </c>
      <c r="F68" s="34">
        <v>0</v>
      </c>
      <c r="G68" s="34"/>
      <c r="H68" s="34">
        <v>41221.699999999997</v>
      </c>
      <c r="I68" s="169">
        <f t="shared" si="8"/>
        <v>3178.8471177944862</v>
      </c>
      <c r="J68" s="169">
        <v>0</v>
      </c>
    </row>
    <row r="69" spans="1:10" ht="15.75" customHeight="1" x14ac:dyDescent="0.25">
      <c r="A69" s="11"/>
      <c r="B69" s="11"/>
      <c r="C69" s="64" t="s">
        <v>66</v>
      </c>
      <c r="D69" s="12" t="s">
        <v>39</v>
      </c>
      <c r="E69" s="93">
        <v>0</v>
      </c>
      <c r="F69" s="34">
        <v>700</v>
      </c>
      <c r="G69" s="34"/>
      <c r="H69" s="34">
        <v>0</v>
      </c>
      <c r="I69" s="169">
        <v>0</v>
      </c>
      <c r="J69" s="169">
        <v>0</v>
      </c>
    </row>
    <row r="70" spans="1:10" ht="15" customHeight="1" x14ac:dyDescent="0.25">
      <c r="A70" s="11"/>
      <c r="B70" s="11"/>
      <c r="C70" s="9" t="s">
        <v>63</v>
      </c>
      <c r="D70" s="9" t="s">
        <v>36</v>
      </c>
      <c r="E70" s="76">
        <v>0</v>
      </c>
      <c r="F70" s="34">
        <v>0</v>
      </c>
      <c r="G70" s="34"/>
      <c r="H70" s="34">
        <v>250</v>
      </c>
      <c r="I70" s="169">
        <v>0</v>
      </c>
      <c r="J70" s="169">
        <v>0</v>
      </c>
    </row>
    <row r="71" spans="1:10" ht="15" customHeight="1" x14ac:dyDescent="0.25">
      <c r="A71" s="11"/>
      <c r="B71" s="11"/>
      <c r="C71" s="9" t="s">
        <v>64</v>
      </c>
      <c r="D71" s="35" t="s">
        <v>25</v>
      </c>
      <c r="E71" s="74">
        <v>0.16</v>
      </c>
      <c r="F71" s="34">
        <v>0</v>
      </c>
      <c r="G71" s="34"/>
      <c r="H71" s="34">
        <v>0</v>
      </c>
      <c r="I71" s="169">
        <f t="shared" si="8"/>
        <v>0</v>
      </c>
      <c r="J71" s="169">
        <v>0</v>
      </c>
    </row>
    <row r="72" spans="1:10" x14ac:dyDescent="0.25">
      <c r="A72" s="11"/>
      <c r="B72" s="11"/>
      <c r="C72" s="64" t="s">
        <v>62</v>
      </c>
      <c r="D72" s="35" t="s">
        <v>43</v>
      </c>
      <c r="E72" s="74">
        <v>5057.82</v>
      </c>
      <c r="F72" s="34">
        <v>2900</v>
      </c>
      <c r="G72" s="34"/>
      <c r="H72" s="34">
        <v>112.49</v>
      </c>
      <c r="I72" s="169">
        <f t="shared" si="8"/>
        <v>2.2240807304332697</v>
      </c>
      <c r="J72" s="169">
        <v>0</v>
      </c>
    </row>
    <row r="73" spans="1:10" x14ac:dyDescent="0.25">
      <c r="A73" s="11"/>
      <c r="B73" s="11"/>
      <c r="C73" s="64" t="s">
        <v>60</v>
      </c>
      <c r="D73" s="12" t="s">
        <v>32</v>
      </c>
      <c r="E73" s="93">
        <v>1196.81</v>
      </c>
      <c r="F73" s="34">
        <v>3000</v>
      </c>
      <c r="G73" s="34"/>
      <c r="H73" s="34">
        <v>963.07</v>
      </c>
      <c r="I73" s="169">
        <f t="shared" si="8"/>
        <v>80.469748748757127</v>
      </c>
      <c r="J73" s="169">
        <v>0</v>
      </c>
    </row>
    <row r="74" spans="1:10" ht="16.5" customHeight="1" x14ac:dyDescent="0.25">
      <c r="A74" s="11"/>
      <c r="B74" s="11"/>
      <c r="C74" s="9" t="s">
        <v>61</v>
      </c>
      <c r="D74" s="9" t="s">
        <v>44</v>
      </c>
      <c r="E74" s="76">
        <v>0</v>
      </c>
      <c r="F74" s="34">
        <v>0</v>
      </c>
      <c r="G74" s="34"/>
      <c r="H74" s="34">
        <v>0</v>
      </c>
      <c r="I74" s="169">
        <v>0</v>
      </c>
      <c r="J74" s="169">
        <v>0</v>
      </c>
    </row>
    <row r="75" spans="1:10" ht="25.5" x14ac:dyDescent="0.25">
      <c r="A75" s="11"/>
      <c r="B75" s="51">
        <v>45</v>
      </c>
      <c r="C75" s="51"/>
      <c r="D75" s="62" t="s">
        <v>128</v>
      </c>
      <c r="E75" s="73">
        <f>E76+E77+E80+E81+E82+E78</f>
        <v>3125</v>
      </c>
      <c r="F75" s="52">
        <f>F76</f>
        <v>32500</v>
      </c>
      <c r="G75" s="52">
        <v>0</v>
      </c>
      <c r="H75" s="52">
        <v>0</v>
      </c>
      <c r="I75" s="168">
        <f t="shared" si="8"/>
        <v>0</v>
      </c>
      <c r="J75" s="168">
        <f t="shared" si="9"/>
        <v>0</v>
      </c>
    </row>
    <row r="76" spans="1:10" x14ac:dyDescent="0.25">
      <c r="A76" s="11"/>
      <c r="B76" s="11"/>
      <c r="C76" s="64" t="s">
        <v>65</v>
      </c>
      <c r="D76" s="9" t="s">
        <v>11</v>
      </c>
      <c r="E76" s="76">
        <v>3125</v>
      </c>
      <c r="F76" s="34">
        <v>32500</v>
      </c>
      <c r="G76" s="34"/>
      <c r="H76" s="34">
        <v>0</v>
      </c>
      <c r="I76" s="169">
        <f t="shared" si="8"/>
        <v>0</v>
      </c>
      <c r="J76" s="169">
        <f t="shared" si="9"/>
        <v>0</v>
      </c>
    </row>
    <row r="78" spans="1:10" hidden="1" x14ac:dyDescent="0.25">
      <c r="C78" s="9">
        <v>11</v>
      </c>
      <c r="D78" s="9" t="s">
        <v>11</v>
      </c>
      <c r="E78" s="9"/>
      <c r="F78" s="37">
        <f>F68+F49+F45</f>
        <v>18957.97</v>
      </c>
      <c r="G78" s="37"/>
      <c r="H78" s="37">
        <f t="shared" ref="H78:J78" si="12">H68+H49+H45</f>
        <v>50924.42</v>
      </c>
      <c r="I78" s="37"/>
      <c r="J78" s="37">
        <f t="shared" si="12"/>
        <v>95.045390331326118</v>
      </c>
    </row>
    <row r="79" spans="1:10" hidden="1" x14ac:dyDescent="0.25">
      <c r="C79" s="9">
        <v>13</v>
      </c>
      <c r="D79" s="12" t="s">
        <v>39</v>
      </c>
      <c r="E79" s="12"/>
      <c r="F79" s="37">
        <f>F69+F58+F50</f>
        <v>39432.210000000006</v>
      </c>
      <c r="G79" s="37"/>
      <c r="H79" s="37">
        <f t="shared" ref="H79:J79" si="13">H69+H58+H50</f>
        <v>39352.21</v>
      </c>
      <c r="I79" s="37"/>
      <c r="J79" s="37">
        <f t="shared" si="13"/>
        <v>193.5271488749745</v>
      </c>
    </row>
    <row r="80" spans="1:10" hidden="1" x14ac:dyDescent="0.25">
      <c r="C80" s="9">
        <v>21</v>
      </c>
      <c r="D80" s="9" t="s">
        <v>36</v>
      </c>
      <c r="E80" s="9"/>
      <c r="F80" s="37">
        <f>F51</f>
        <v>657.51</v>
      </c>
      <c r="G80" s="37"/>
      <c r="H80" s="37">
        <f t="shared" ref="H80:J80" si="14">H51</f>
        <v>161.19</v>
      </c>
      <c r="I80" s="37"/>
      <c r="J80" s="37">
        <f t="shared" si="14"/>
        <v>24.515216498608385</v>
      </c>
    </row>
    <row r="81" spans="3:10" hidden="1" x14ac:dyDescent="0.25">
      <c r="C81" s="9">
        <v>31</v>
      </c>
      <c r="D81" s="9" t="s">
        <v>25</v>
      </c>
      <c r="E81" s="9"/>
      <c r="F81" s="37">
        <f>F52</f>
        <v>284.56</v>
      </c>
      <c r="G81" s="37"/>
      <c r="H81" s="37">
        <f t="shared" ref="H81:J81" si="15">H52</f>
        <v>379.76</v>
      </c>
      <c r="I81" s="37"/>
      <c r="J81" s="37">
        <f t="shared" si="15"/>
        <v>133.45515884172053</v>
      </c>
    </row>
    <row r="82" spans="3:10" hidden="1" x14ac:dyDescent="0.25">
      <c r="C82" s="9">
        <v>43</v>
      </c>
      <c r="D82" s="9" t="s">
        <v>43</v>
      </c>
      <c r="E82" s="9"/>
      <c r="F82" s="37">
        <f>F72+F53</f>
        <v>18183.7</v>
      </c>
      <c r="G82" s="37"/>
      <c r="H82" s="38">
        <f>H72+H53</f>
        <v>9362.7099999999991</v>
      </c>
      <c r="I82" s="38"/>
      <c r="J82" s="38">
        <f t="shared" ref="J82" si="16">J72+J53</f>
        <v>60.523433461792621</v>
      </c>
    </row>
    <row r="83" spans="3:10" hidden="1" x14ac:dyDescent="0.25">
      <c r="C83" s="9">
        <v>52</v>
      </c>
      <c r="D83" s="9" t="s">
        <v>32</v>
      </c>
      <c r="E83" s="9"/>
      <c r="F83" s="37">
        <f>F73+F63+F60+F54+F46</f>
        <v>945920</v>
      </c>
      <c r="G83" s="37"/>
      <c r="H83" s="38">
        <f t="shared" ref="H83:J83" si="17">H73+H63+H60+H54+H46</f>
        <v>948527.97000000009</v>
      </c>
      <c r="I83" s="38"/>
      <c r="J83" s="38">
        <f t="shared" si="17"/>
        <v>428.9696896690844</v>
      </c>
    </row>
    <row r="84" spans="3:10" hidden="1" x14ac:dyDescent="0.25">
      <c r="C84" s="9">
        <v>54</v>
      </c>
      <c r="D84" s="9" t="s">
        <v>44</v>
      </c>
      <c r="E84" s="9"/>
      <c r="F84" s="37">
        <f>F55</f>
        <v>1500</v>
      </c>
      <c r="G84" s="37"/>
      <c r="H84" s="37">
        <f t="shared" ref="H84:J84" si="18">H55</f>
        <v>440.65</v>
      </c>
      <c r="I84" s="37"/>
      <c r="J84" s="37">
        <f t="shared" si="18"/>
        <v>29.376666666666669</v>
      </c>
    </row>
    <row r="85" spans="3:10" hidden="1" x14ac:dyDescent="0.25">
      <c r="D85" s="36" t="s">
        <v>54</v>
      </c>
      <c r="E85" s="36"/>
      <c r="F85" s="39">
        <f>SUM(F78:F84)</f>
        <v>1024935.95</v>
      </c>
      <c r="G85" s="39"/>
      <c r="H85" s="39">
        <f>SUM(H78:H84)</f>
        <v>1049148.9099999999</v>
      </c>
      <c r="I85" s="39"/>
      <c r="J85" s="39">
        <f>SUM(J78:J84)</f>
        <v>965.41270434417322</v>
      </c>
    </row>
    <row r="86" spans="3:10" hidden="1" x14ac:dyDescent="0.25"/>
    <row r="87" spans="3:10" hidden="1" x14ac:dyDescent="0.25"/>
  </sheetData>
  <mergeCells count="10">
    <mergeCell ref="A1:J1"/>
    <mergeCell ref="A10:D10"/>
    <mergeCell ref="A41:D41"/>
    <mergeCell ref="B42:D42"/>
    <mergeCell ref="A7:J7"/>
    <mergeCell ref="A38:J38"/>
    <mergeCell ref="A3:J3"/>
    <mergeCell ref="A5:J5"/>
    <mergeCell ref="B11:D11"/>
    <mergeCell ref="A35:D35"/>
  </mergeCells>
  <pageMargins left="0.25" right="0.25" top="0.75" bottom="0.75" header="0.3" footer="0.3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workbookViewId="0">
      <selection activeCell="E36" sqref="E36"/>
    </sheetView>
  </sheetViews>
  <sheetFormatPr defaultRowHeight="15" x14ac:dyDescent="0.25"/>
  <cols>
    <col min="1" max="1" width="24.28515625" customWidth="1"/>
    <col min="2" max="2" width="25.7109375" customWidth="1"/>
    <col min="3" max="3" width="23.7109375" customWidth="1"/>
    <col min="4" max="4" width="17.42578125" customWidth="1"/>
    <col min="5" max="5" width="25.28515625" customWidth="1"/>
    <col min="6" max="7" width="8" bestFit="1" customWidth="1"/>
  </cols>
  <sheetData>
    <row r="1" spans="1:12" ht="41.25" customHeight="1" x14ac:dyDescent="0.25">
      <c r="A1" s="181" t="s">
        <v>140</v>
      </c>
      <c r="B1" s="181"/>
      <c r="C1" s="181"/>
      <c r="D1" s="181"/>
      <c r="E1" s="181"/>
      <c r="F1" s="181"/>
      <c r="G1" s="181"/>
      <c r="H1" s="138"/>
      <c r="I1" s="138"/>
      <c r="J1" s="138"/>
      <c r="K1" s="138"/>
      <c r="L1" s="138"/>
    </row>
    <row r="2" spans="1:12" ht="18" x14ac:dyDescent="0.25">
      <c r="A2" s="18"/>
      <c r="B2" s="18"/>
      <c r="C2" s="18"/>
      <c r="D2" s="18"/>
      <c r="E2" s="18"/>
      <c r="F2" s="137"/>
      <c r="G2" s="18"/>
    </row>
    <row r="3" spans="1:12" ht="15.75" x14ac:dyDescent="0.25">
      <c r="A3" s="181" t="s">
        <v>21</v>
      </c>
      <c r="B3" s="181"/>
      <c r="C3" s="181"/>
      <c r="D3" s="181"/>
      <c r="E3" s="181"/>
      <c r="F3" s="181"/>
      <c r="G3" s="181"/>
    </row>
    <row r="4" spans="1:12" ht="18" x14ac:dyDescent="0.25">
      <c r="B4" s="18"/>
      <c r="C4" s="18"/>
      <c r="D4" s="18"/>
      <c r="E4" s="4"/>
      <c r="F4" s="4"/>
      <c r="G4" s="4"/>
    </row>
    <row r="5" spans="1:12" ht="15.75" x14ac:dyDescent="0.25">
      <c r="A5" s="181" t="s">
        <v>6</v>
      </c>
      <c r="B5" s="181"/>
      <c r="C5" s="181"/>
      <c r="D5" s="181"/>
      <c r="E5" s="181"/>
      <c r="F5" s="181"/>
      <c r="G5" s="181"/>
    </row>
    <row r="6" spans="1:12" ht="18" x14ac:dyDescent="0.25">
      <c r="A6" s="18"/>
      <c r="B6" s="18"/>
      <c r="C6" s="18"/>
      <c r="D6" s="18"/>
      <c r="E6" s="4"/>
      <c r="F6" s="4"/>
      <c r="G6" s="4"/>
    </row>
    <row r="7" spans="1:12" ht="15.75" x14ac:dyDescent="0.25">
      <c r="A7" s="181" t="s">
        <v>100</v>
      </c>
      <c r="B7" s="181"/>
      <c r="C7" s="181"/>
      <c r="D7" s="181"/>
      <c r="E7" s="181"/>
      <c r="F7" s="181"/>
      <c r="G7" s="181"/>
    </row>
    <row r="8" spans="1:12" ht="18" x14ac:dyDescent="0.25">
      <c r="A8" s="18"/>
      <c r="B8" s="18"/>
      <c r="C8" s="18"/>
      <c r="D8" s="18"/>
      <c r="E8" s="4"/>
      <c r="F8" s="4"/>
      <c r="G8" s="4"/>
    </row>
    <row r="9" spans="1:12" ht="36.75" customHeight="1" x14ac:dyDescent="0.25">
      <c r="A9" s="139" t="s">
        <v>18</v>
      </c>
      <c r="B9" s="66" t="s">
        <v>142</v>
      </c>
      <c r="C9" s="66" t="s">
        <v>152</v>
      </c>
      <c r="D9" s="66" t="s">
        <v>133</v>
      </c>
      <c r="E9" s="66" t="s">
        <v>141</v>
      </c>
      <c r="F9" s="66" t="s">
        <v>134</v>
      </c>
      <c r="G9" s="66" t="s">
        <v>134</v>
      </c>
    </row>
    <row r="10" spans="1:12" x14ac:dyDescent="0.25">
      <c r="A10" s="15">
        <v>1</v>
      </c>
      <c r="B10" s="66">
        <v>2</v>
      </c>
      <c r="C10" s="66">
        <v>3</v>
      </c>
      <c r="D10" s="66">
        <v>4</v>
      </c>
      <c r="E10" s="66">
        <v>5</v>
      </c>
      <c r="F10" s="152" t="s">
        <v>135</v>
      </c>
      <c r="G10" s="152" t="s">
        <v>153</v>
      </c>
    </row>
    <row r="11" spans="1:12" x14ac:dyDescent="0.25">
      <c r="A11" s="114" t="s">
        <v>0</v>
      </c>
      <c r="B11" s="140">
        <v>848917.07</v>
      </c>
      <c r="C11" s="140">
        <f>C12+C15+C17+C19+C21</f>
        <v>1049509.82</v>
      </c>
      <c r="D11" s="140">
        <f t="shared" ref="D11:E11" si="0">D12+D15+D17+D19+D21</f>
        <v>0</v>
      </c>
      <c r="E11" s="140">
        <f t="shared" si="0"/>
        <v>1049131.3</v>
      </c>
      <c r="F11" s="170">
        <f>E11/B11*100</f>
        <v>123.58466298716317</v>
      </c>
      <c r="G11" s="170">
        <f>E11/C11*100</f>
        <v>99.963933639039226</v>
      </c>
    </row>
    <row r="12" spans="1:12" x14ac:dyDescent="0.25">
      <c r="A12" s="115" t="s">
        <v>107</v>
      </c>
      <c r="B12" s="116">
        <f>B13+B14</f>
        <v>66161.919999999998</v>
      </c>
      <c r="C12" s="116">
        <f>C13+C14</f>
        <v>92209.18</v>
      </c>
      <c r="D12" s="116">
        <f t="shared" ref="D12:E12" si="1">D13+D14</f>
        <v>0</v>
      </c>
      <c r="E12" s="116">
        <f t="shared" si="1"/>
        <v>90794.13</v>
      </c>
      <c r="F12" s="172">
        <f t="shared" ref="F12:F23" si="2">E12/B12*100</f>
        <v>137.23019223142256</v>
      </c>
      <c r="G12" s="172">
        <f t="shared" ref="G12:G23" si="3">E12/C12*100</f>
        <v>98.465391406799213</v>
      </c>
    </row>
    <row r="13" spans="1:12" x14ac:dyDescent="0.25">
      <c r="A13" s="9" t="s">
        <v>105</v>
      </c>
      <c r="B13" s="80">
        <v>38391.75</v>
      </c>
      <c r="C13" s="34">
        <v>52856.97</v>
      </c>
      <c r="D13" s="34"/>
      <c r="E13" s="34">
        <v>51441.919999999998</v>
      </c>
      <c r="F13" s="171">
        <f t="shared" si="2"/>
        <v>133.99212070301562</v>
      </c>
      <c r="G13" s="171">
        <f t="shared" si="3"/>
        <v>97.322869623438493</v>
      </c>
    </row>
    <row r="14" spans="1:12" x14ac:dyDescent="0.25">
      <c r="A14" s="9" t="s">
        <v>106</v>
      </c>
      <c r="B14" s="34">
        <v>27770.17</v>
      </c>
      <c r="C14" s="34">
        <v>39352.21</v>
      </c>
      <c r="D14" s="34"/>
      <c r="E14" s="34">
        <v>39352.21</v>
      </c>
      <c r="F14" s="171">
        <f t="shared" si="2"/>
        <v>141.70676664924991</v>
      </c>
      <c r="G14" s="171">
        <f t="shared" si="3"/>
        <v>100</v>
      </c>
    </row>
    <row r="15" spans="1:12" x14ac:dyDescent="0.25">
      <c r="A15" s="115" t="s">
        <v>108</v>
      </c>
      <c r="B15" s="117">
        <f>B16</f>
        <v>678.03</v>
      </c>
      <c r="C15" s="117">
        <f t="shared" ref="C15:E15" si="4">C16</f>
        <v>200</v>
      </c>
      <c r="D15" s="117">
        <f t="shared" si="4"/>
        <v>0</v>
      </c>
      <c r="E15" s="117">
        <f t="shared" si="4"/>
        <v>250</v>
      </c>
      <c r="F15" s="172">
        <f t="shared" si="2"/>
        <v>36.87152485878206</v>
      </c>
      <c r="G15" s="172">
        <f t="shared" si="3"/>
        <v>125</v>
      </c>
    </row>
    <row r="16" spans="1:12" x14ac:dyDescent="0.25">
      <c r="A16" s="9" t="s">
        <v>110</v>
      </c>
      <c r="B16" s="34">
        <v>678.03</v>
      </c>
      <c r="C16" s="34">
        <v>200</v>
      </c>
      <c r="D16" s="34"/>
      <c r="E16" s="34">
        <v>250</v>
      </c>
      <c r="F16" s="171">
        <f t="shared" si="2"/>
        <v>36.87152485878206</v>
      </c>
      <c r="G16" s="171">
        <f t="shared" si="3"/>
        <v>125</v>
      </c>
    </row>
    <row r="17" spans="1:7" x14ac:dyDescent="0.25">
      <c r="A17" s="115" t="s">
        <v>109</v>
      </c>
      <c r="B17" s="117">
        <f>B18</f>
        <v>121.95</v>
      </c>
      <c r="C17" s="117">
        <f t="shared" ref="C17:E17" si="5">C18</f>
        <v>255.66</v>
      </c>
      <c r="D17" s="117">
        <f t="shared" si="5"/>
        <v>0</v>
      </c>
      <c r="E17" s="117">
        <f t="shared" si="5"/>
        <v>304.86</v>
      </c>
      <c r="F17" s="172">
        <f t="shared" si="2"/>
        <v>249.98769987699876</v>
      </c>
      <c r="G17" s="172">
        <f t="shared" si="3"/>
        <v>119.24430884768836</v>
      </c>
    </row>
    <row r="18" spans="1:7" x14ac:dyDescent="0.25">
      <c r="A18" s="9" t="s">
        <v>123</v>
      </c>
      <c r="B18" s="34">
        <v>121.95</v>
      </c>
      <c r="C18" s="34">
        <v>255.66</v>
      </c>
      <c r="D18" s="34"/>
      <c r="E18" s="34">
        <v>304.86</v>
      </c>
      <c r="F18" s="171">
        <f t="shared" si="2"/>
        <v>249.98769987699876</v>
      </c>
      <c r="G18" s="171">
        <f t="shared" si="3"/>
        <v>119.24430884768836</v>
      </c>
    </row>
    <row r="19" spans="1:7" ht="25.5" x14ac:dyDescent="0.25">
      <c r="A19" s="118" t="s">
        <v>111</v>
      </c>
      <c r="B19" s="119">
        <f>B20</f>
        <v>12725.06</v>
      </c>
      <c r="C19" s="119">
        <f t="shared" ref="C19:E19" si="6">C20</f>
        <v>10000</v>
      </c>
      <c r="D19" s="119">
        <f t="shared" si="6"/>
        <v>0</v>
      </c>
      <c r="E19" s="119">
        <f t="shared" si="6"/>
        <v>9054.4599999999991</v>
      </c>
      <c r="F19" s="172">
        <f t="shared" si="2"/>
        <v>71.154556442170019</v>
      </c>
      <c r="G19" s="172">
        <f t="shared" si="3"/>
        <v>90.544599999999988</v>
      </c>
    </row>
    <row r="20" spans="1:7" ht="25.5" x14ac:dyDescent="0.25">
      <c r="A20" s="12" t="s">
        <v>112</v>
      </c>
      <c r="B20" s="78">
        <v>12725.06</v>
      </c>
      <c r="C20" s="34">
        <v>10000</v>
      </c>
      <c r="D20" s="34"/>
      <c r="E20" s="34">
        <v>9054.4599999999991</v>
      </c>
      <c r="F20" s="171">
        <f t="shared" si="2"/>
        <v>71.154556442170019</v>
      </c>
      <c r="G20" s="171">
        <f t="shared" si="3"/>
        <v>90.544599999999988</v>
      </c>
    </row>
    <row r="21" spans="1:7" x14ac:dyDescent="0.25">
      <c r="A21" s="120" t="s">
        <v>113</v>
      </c>
      <c r="B21" s="119">
        <f>B22+B23</f>
        <v>769150.58</v>
      </c>
      <c r="C21" s="119">
        <f t="shared" ref="C21:E21" si="7">C22+C23</f>
        <v>946844.98</v>
      </c>
      <c r="D21" s="119">
        <f t="shared" si="7"/>
        <v>0</v>
      </c>
      <c r="E21" s="119">
        <f t="shared" si="7"/>
        <v>948727.85</v>
      </c>
      <c r="F21" s="172">
        <f t="shared" si="2"/>
        <v>123.34747898129388</v>
      </c>
      <c r="G21" s="172">
        <f t="shared" si="3"/>
        <v>100.19885726172409</v>
      </c>
    </row>
    <row r="22" spans="1:7" x14ac:dyDescent="0.25">
      <c r="A22" s="9" t="s">
        <v>122</v>
      </c>
      <c r="B22" s="96">
        <v>765599.62</v>
      </c>
      <c r="C22" s="34">
        <v>946250</v>
      </c>
      <c r="D22" s="34"/>
      <c r="E22" s="34">
        <v>948196.88</v>
      </c>
      <c r="F22" s="171">
        <f t="shared" si="2"/>
        <v>123.85022866129427</v>
      </c>
      <c r="G22" s="171">
        <f t="shared" si="3"/>
        <v>100.20574689564069</v>
      </c>
    </row>
    <row r="23" spans="1:7" ht="13.9" customHeight="1" x14ac:dyDescent="0.25">
      <c r="A23" s="9" t="s">
        <v>114</v>
      </c>
      <c r="B23" s="78">
        <v>3550.96</v>
      </c>
      <c r="C23" s="34">
        <v>594.98</v>
      </c>
      <c r="D23" s="34"/>
      <c r="E23" s="34">
        <v>530.97</v>
      </c>
      <c r="F23" s="171">
        <f t="shared" si="2"/>
        <v>14.952857818730712</v>
      </c>
      <c r="G23" s="171">
        <f t="shared" si="3"/>
        <v>89.241655181686781</v>
      </c>
    </row>
    <row r="24" spans="1:7" x14ac:dyDescent="0.25">
      <c r="A24" s="112"/>
      <c r="B24" s="113"/>
      <c r="C24" s="113"/>
      <c r="D24" s="113"/>
      <c r="E24" s="113"/>
      <c r="F24" s="113"/>
      <c r="G24" s="113"/>
    </row>
    <row r="27" spans="1:7" ht="15.75" x14ac:dyDescent="0.25">
      <c r="A27" s="181" t="s">
        <v>101</v>
      </c>
      <c r="B27" s="181"/>
      <c r="C27" s="181"/>
      <c r="D27" s="181"/>
      <c r="E27" s="181"/>
      <c r="F27" s="181"/>
      <c r="G27" s="181"/>
    </row>
    <row r="28" spans="1:7" ht="18" x14ac:dyDescent="0.25">
      <c r="A28" s="18"/>
      <c r="B28" s="18"/>
      <c r="C28" s="18"/>
      <c r="D28" s="18"/>
      <c r="E28" s="4"/>
      <c r="F28" s="4"/>
      <c r="G28" s="4"/>
    </row>
    <row r="29" spans="1:7" ht="38.25" x14ac:dyDescent="0.25">
      <c r="A29" s="139" t="s">
        <v>18</v>
      </c>
      <c r="B29" s="66" t="s">
        <v>142</v>
      </c>
      <c r="C29" s="66" t="s">
        <v>152</v>
      </c>
      <c r="D29" s="66" t="s">
        <v>133</v>
      </c>
      <c r="E29" s="66" t="s">
        <v>141</v>
      </c>
      <c r="F29" s="66" t="s">
        <v>134</v>
      </c>
      <c r="G29" s="66" t="s">
        <v>134</v>
      </c>
    </row>
    <row r="30" spans="1:7" x14ac:dyDescent="0.25">
      <c r="A30" s="15">
        <v>1</v>
      </c>
      <c r="B30" s="66">
        <v>2</v>
      </c>
      <c r="C30" s="66">
        <v>3</v>
      </c>
      <c r="D30" s="66">
        <v>4</v>
      </c>
      <c r="E30" s="66">
        <v>5</v>
      </c>
      <c r="F30" s="152" t="s">
        <v>135</v>
      </c>
      <c r="G30" s="152" t="s">
        <v>153</v>
      </c>
    </row>
    <row r="31" spans="1:7" x14ac:dyDescent="0.25">
      <c r="A31" s="114" t="s">
        <v>1</v>
      </c>
      <c r="B31" s="121">
        <v>857704.86</v>
      </c>
      <c r="C31" s="122">
        <v>1056726.96</v>
      </c>
      <c r="D31" s="122">
        <f>D32+D35+D37+D39+D41</f>
        <v>0</v>
      </c>
      <c r="E31" s="122">
        <v>1050109.9099999999</v>
      </c>
      <c r="F31" s="173">
        <f>E31/B31*100</f>
        <v>122.43254748492389</v>
      </c>
      <c r="G31" s="173">
        <f>E31/C31*100</f>
        <v>99.373816487089528</v>
      </c>
    </row>
    <row r="32" spans="1:7" x14ac:dyDescent="0.25">
      <c r="A32" s="115" t="s">
        <v>107</v>
      </c>
      <c r="B32" s="123">
        <f>B33+B34</f>
        <v>66161.919999999998</v>
      </c>
      <c r="C32" s="123">
        <f>C33+C34</f>
        <v>92209.18</v>
      </c>
      <c r="D32" s="123">
        <f t="shared" ref="D32:E32" si="8">D33+D34</f>
        <v>0</v>
      </c>
      <c r="E32" s="123">
        <f t="shared" si="8"/>
        <v>90659.13</v>
      </c>
      <c r="F32" s="174">
        <f t="shared" ref="F32:F43" si="9">E32/B32*100</f>
        <v>137.02614736694463</v>
      </c>
      <c r="G32" s="174">
        <f t="shared" ref="G32:G43" si="10">E32/C32*100</f>
        <v>98.318985159612112</v>
      </c>
    </row>
    <row r="33" spans="1:7" x14ac:dyDescent="0.25">
      <c r="A33" s="9" t="s">
        <v>105</v>
      </c>
      <c r="B33" s="34">
        <v>38391.75</v>
      </c>
      <c r="C33" s="34">
        <v>52856.97</v>
      </c>
      <c r="D33" s="34"/>
      <c r="E33" s="34">
        <f>41221.7+10085.22</f>
        <v>51306.92</v>
      </c>
      <c r="F33" s="175">
        <f t="shared" si="9"/>
        <v>133.6404826557789</v>
      </c>
      <c r="G33" s="175">
        <f t="shared" si="10"/>
        <v>97.067463382785661</v>
      </c>
    </row>
    <row r="34" spans="1:7" x14ac:dyDescent="0.25">
      <c r="A34" s="9" t="s">
        <v>106</v>
      </c>
      <c r="B34" s="34">
        <v>27770.17</v>
      </c>
      <c r="C34" s="34">
        <v>39352.21</v>
      </c>
      <c r="D34" s="34"/>
      <c r="E34" s="34">
        <v>39352.21</v>
      </c>
      <c r="F34" s="175">
        <f t="shared" si="9"/>
        <v>141.70676664924991</v>
      </c>
      <c r="G34" s="175">
        <f t="shared" si="10"/>
        <v>100</v>
      </c>
    </row>
    <row r="35" spans="1:7" x14ac:dyDescent="0.25">
      <c r="A35" s="115" t="s">
        <v>108</v>
      </c>
      <c r="B35" s="117">
        <f>B36</f>
        <v>765.75</v>
      </c>
      <c r="C35" s="117">
        <f>C36</f>
        <v>657.51</v>
      </c>
      <c r="D35" s="117">
        <f t="shared" ref="D35:E35" si="11">D36</f>
        <v>0</v>
      </c>
      <c r="E35" s="117">
        <f t="shared" si="11"/>
        <v>411.19</v>
      </c>
      <c r="F35" s="174">
        <f t="shared" si="9"/>
        <v>53.69768201110022</v>
      </c>
      <c r="G35" s="174">
        <f t="shared" si="10"/>
        <v>62.537451901872224</v>
      </c>
    </row>
    <row r="36" spans="1:7" x14ac:dyDescent="0.25">
      <c r="A36" s="9" t="s">
        <v>110</v>
      </c>
      <c r="B36" s="34">
        <v>765.75</v>
      </c>
      <c r="C36" s="34">
        <v>657.51</v>
      </c>
      <c r="D36" s="34"/>
      <c r="E36" s="34">
        <v>411.19</v>
      </c>
      <c r="F36" s="175">
        <f t="shared" si="9"/>
        <v>53.69768201110022</v>
      </c>
      <c r="G36" s="175">
        <f t="shared" si="10"/>
        <v>62.537451901872224</v>
      </c>
    </row>
    <row r="37" spans="1:7" x14ac:dyDescent="0.25">
      <c r="A37" s="115" t="s">
        <v>126</v>
      </c>
      <c r="B37" s="117">
        <f>B38</f>
        <v>528.99</v>
      </c>
      <c r="C37" s="117">
        <f>C38</f>
        <v>284.56</v>
      </c>
      <c r="D37" s="117">
        <f t="shared" ref="D37:E37" si="12">D38</f>
        <v>0</v>
      </c>
      <c r="E37" s="117">
        <f t="shared" si="12"/>
        <v>379.76</v>
      </c>
      <c r="F37" s="174">
        <f t="shared" si="9"/>
        <v>71.789636855139037</v>
      </c>
      <c r="G37" s="174">
        <f t="shared" si="10"/>
        <v>133.45515884172053</v>
      </c>
    </row>
    <row r="38" spans="1:7" x14ac:dyDescent="0.25">
      <c r="A38" s="9" t="s">
        <v>123</v>
      </c>
      <c r="B38" s="34">
        <v>528.99</v>
      </c>
      <c r="C38" s="34">
        <v>284.56</v>
      </c>
      <c r="D38" s="34"/>
      <c r="E38" s="34">
        <v>379.76</v>
      </c>
      <c r="F38" s="175">
        <f t="shared" si="9"/>
        <v>71.789636855139037</v>
      </c>
      <c r="G38" s="175">
        <f t="shared" si="10"/>
        <v>133.45515884172053</v>
      </c>
    </row>
    <row r="39" spans="1:7" ht="25.5" x14ac:dyDescent="0.25">
      <c r="A39" s="118" t="s">
        <v>125</v>
      </c>
      <c r="B39" s="119">
        <f>B40</f>
        <v>17428.38</v>
      </c>
      <c r="C39" s="117">
        <f>C40</f>
        <v>18183.7</v>
      </c>
      <c r="D39" s="117">
        <f t="shared" ref="D39:E39" si="13">D40</f>
        <v>0</v>
      </c>
      <c r="E39" s="117">
        <f t="shared" si="13"/>
        <v>9250.2199999999993</v>
      </c>
      <c r="F39" s="174">
        <f t="shared" si="9"/>
        <v>53.075615748566406</v>
      </c>
      <c r="G39" s="174">
        <f t="shared" si="10"/>
        <v>50.870944857207277</v>
      </c>
    </row>
    <row r="40" spans="1:7" ht="25.5" x14ac:dyDescent="0.25">
      <c r="A40" s="12" t="s">
        <v>112</v>
      </c>
      <c r="B40" s="96">
        <v>17428.38</v>
      </c>
      <c r="C40" s="34">
        <v>18183.7</v>
      </c>
      <c r="D40" s="34"/>
      <c r="E40" s="34">
        <v>9250.2199999999993</v>
      </c>
      <c r="F40" s="175">
        <f t="shared" si="9"/>
        <v>53.075615748566406</v>
      </c>
      <c r="G40" s="175">
        <f t="shared" si="10"/>
        <v>50.870944857207277</v>
      </c>
    </row>
    <row r="41" spans="1:7" x14ac:dyDescent="0.25">
      <c r="A41" s="120" t="s">
        <v>113</v>
      </c>
      <c r="B41" s="119">
        <f>B42+B43</f>
        <v>772239.3899999999</v>
      </c>
      <c r="C41" s="117">
        <f>C42+C43</f>
        <v>947750</v>
      </c>
      <c r="D41" s="117">
        <f t="shared" ref="D41:E41" si="14">D42+D43</f>
        <v>0</v>
      </c>
      <c r="E41" s="117">
        <f t="shared" si="14"/>
        <v>949297.12</v>
      </c>
      <c r="F41" s="174">
        <f t="shared" si="9"/>
        <v>122.92782941310467</v>
      </c>
      <c r="G41" s="174">
        <f t="shared" si="10"/>
        <v>100.16324136111842</v>
      </c>
    </row>
    <row r="42" spans="1:7" x14ac:dyDescent="0.25">
      <c r="A42" s="9" t="s">
        <v>124</v>
      </c>
      <c r="B42" s="96">
        <v>768149.7</v>
      </c>
      <c r="C42" s="34">
        <v>946250</v>
      </c>
      <c r="D42" s="34"/>
      <c r="E42" s="34">
        <f>947893.4+963.07</f>
        <v>948856.47</v>
      </c>
      <c r="F42" s="175">
        <f t="shared" si="9"/>
        <v>123.52494181798157</v>
      </c>
      <c r="G42" s="175">
        <f t="shared" si="10"/>
        <v>100.27545257595773</v>
      </c>
    </row>
    <row r="43" spans="1:7" x14ac:dyDescent="0.25">
      <c r="A43" s="9" t="s">
        <v>114</v>
      </c>
      <c r="B43" s="96">
        <v>4089.69</v>
      </c>
      <c r="C43" s="34">
        <v>1500</v>
      </c>
      <c r="D43" s="34"/>
      <c r="E43" s="34">
        <v>440.65</v>
      </c>
      <c r="F43" s="175">
        <f t="shared" si="9"/>
        <v>10.774655291721377</v>
      </c>
      <c r="G43" s="175">
        <f t="shared" si="10"/>
        <v>29.376666666666669</v>
      </c>
    </row>
  </sheetData>
  <mergeCells count="5">
    <mergeCell ref="A3:G3"/>
    <mergeCell ref="A5:G5"/>
    <mergeCell ref="A7:G7"/>
    <mergeCell ref="A27:G27"/>
    <mergeCell ref="A1:G1"/>
  </mergeCells>
  <pageMargins left="0.7" right="0.7" top="0.75" bottom="0.75" header="0.3" footer="0.3"/>
  <pageSetup paperSize="9" scale="9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activeCell="B27" sqref="B27"/>
    </sheetView>
  </sheetViews>
  <sheetFormatPr defaultRowHeight="15" x14ac:dyDescent="0.25"/>
  <cols>
    <col min="1" max="1" width="37.7109375" customWidth="1"/>
    <col min="2" max="2" width="22.7109375" customWidth="1"/>
    <col min="3" max="3" width="20.7109375" customWidth="1"/>
    <col min="4" max="4" width="18" customWidth="1"/>
    <col min="5" max="5" width="23.28515625" customWidth="1"/>
    <col min="6" max="7" width="8" bestFit="1" customWidth="1"/>
  </cols>
  <sheetData>
    <row r="1" spans="1:12" ht="42" customHeight="1" x14ac:dyDescent="0.25">
      <c r="A1" s="181" t="s">
        <v>140</v>
      </c>
      <c r="B1" s="181"/>
      <c r="C1" s="181"/>
      <c r="D1" s="181"/>
      <c r="E1" s="181"/>
      <c r="F1" s="181"/>
      <c r="G1" s="181"/>
      <c r="H1" s="138"/>
      <c r="I1" s="138"/>
      <c r="J1" s="138"/>
      <c r="K1" s="138"/>
      <c r="L1" s="138"/>
    </row>
    <row r="2" spans="1:12" ht="18" customHeight="1" x14ac:dyDescent="0.25">
      <c r="A2" s="3"/>
      <c r="B2" s="18"/>
      <c r="C2" s="3"/>
      <c r="D2" s="18"/>
      <c r="E2" s="3"/>
      <c r="F2" s="137"/>
      <c r="G2" s="3"/>
    </row>
    <row r="3" spans="1:12" ht="15.75" x14ac:dyDescent="0.25">
      <c r="A3" s="181" t="s">
        <v>21</v>
      </c>
      <c r="B3" s="181"/>
      <c r="C3" s="181"/>
      <c r="D3" s="181"/>
      <c r="E3" s="193"/>
      <c r="F3" s="193"/>
      <c r="G3" s="193"/>
    </row>
    <row r="4" spans="1:12" ht="18" x14ac:dyDescent="0.25">
      <c r="A4" s="3"/>
      <c r="B4" s="18"/>
      <c r="C4" s="3"/>
      <c r="D4" s="18"/>
      <c r="E4" s="4"/>
      <c r="F4" s="4"/>
      <c r="G4" s="4"/>
    </row>
    <row r="5" spans="1:12" ht="18" customHeight="1" x14ac:dyDescent="0.25">
      <c r="A5" s="181" t="s">
        <v>6</v>
      </c>
      <c r="B5" s="181"/>
      <c r="C5" s="182"/>
      <c r="D5" s="182"/>
      <c r="E5" s="182"/>
      <c r="F5" s="182"/>
      <c r="G5" s="182"/>
    </row>
    <row r="6" spans="1:12" ht="18" x14ac:dyDescent="0.25">
      <c r="A6" s="3"/>
      <c r="B6" s="18"/>
      <c r="C6" s="3"/>
      <c r="D6" s="18"/>
      <c r="E6" s="4"/>
      <c r="F6" s="4"/>
      <c r="G6" s="4"/>
    </row>
    <row r="7" spans="1:12" ht="15.75" x14ac:dyDescent="0.25">
      <c r="A7" s="181" t="s">
        <v>17</v>
      </c>
      <c r="B7" s="181"/>
      <c r="C7" s="216"/>
      <c r="D7" s="216"/>
      <c r="E7" s="216"/>
      <c r="F7" s="216"/>
      <c r="G7" s="216"/>
    </row>
    <row r="8" spans="1:12" ht="18" x14ac:dyDescent="0.25">
      <c r="A8" s="3"/>
      <c r="B8" s="18"/>
      <c r="C8" s="3"/>
      <c r="D8" s="18"/>
      <c r="E8" s="4"/>
      <c r="F8" s="4"/>
      <c r="G8" s="4"/>
    </row>
    <row r="9" spans="1:12" ht="40.5" customHeight="1" x14ac:dyDescent="0.25">
      <c r="A9" s="139" t="s">
        <v>18</v>
      </c>
      <c r="B9" s="66" t="s">
        <v>142</v>
      </c>
      <c r="C9" s="66" t="s">
        <v>152</v>
      </c>
      <c r="D9" s="66" t="s">
        <v>133</v>
      </c>
      <c r="E9" s="66" t="s">
        <v>141</v>
      </c>
      <c r="F9" s="66" t="s">
        <v>134</v>
      </c>
      <c r="G9" s="66" t="s">
        <v>134</v>
      </c>
    </row>
    <row r="10" spans="1:12" ht="15" customHeight="1" x14ac:dyDescent="0.25">
      <c r="A10" s="15">
        <v>1</v>
      </c>
      <c r="B10" s="66">
        <v>2</v>
      </c>
      <c r="C10" s="66">
        <v>3</v>
      </c>
      <c r="D10" s="66">
        <v>4</v>
      </c>
      <c r="E10" s="66">
        <v>5</v>
      </c>
      <c r="F10" s="152" t="s">
        <v>135</v>
      </c>
      <c r="G10" s="152" t="s">
        <v>153</v>
      </c>
    </row>
    <row r="11" spans="1:12" s="95" customFormat="1" ht="15.75" customHeight="1" x14ac:dyDescent="0.25">
      <c r="A11" s="53" t="s">
        <v>19</v>
      </c>
      <c r="B11" s="75">
        <f>B12</f>
        <v>857704.86</v>
      </c>
      <c r="C11" s="50">
        <f>C12</f>
        <v>1059084.95</v>
      </c>
      <c r="D11" s="50">
        <f>D12</f>
        <v>0</v>
      </c>
      <c r="E11" s="50">
        <f>E12</f>
        <v>1050109.9100000001</v>
      </c>
      <c r="F11" s="165">
        <f>E11/B11*100</f>
        <v>122.43254748492392</v>
      </c>
      <c r="G11" s="165">
        <f>E11/C11*100</f>
        <v>99.152566562295135</v>
      </c>
    </row>
    <row r="12" spans="1:12" s="95" customFormat="1" ht="15.75" customHeight="1" x14ac:dyDescent="0.25">
      <c r="A12" s="118" t="s">
        <v>49</v>
      </c>
      <c r="B12" s="124">
        <f>B13+B14</f>
        <v>857704.86</v>
      </c>
      <c r="C12" s="117">
        <f>C13+C14</f>
        <v>1059084.95</v>
      </c>
      <c r="D12" s="117">
        <f>D13+D14</f>
        <v>0</v>
      </c>
      <c r="E12" s="117">
        <f>E13+E14</f>
        <v>1050109.9100000001</v>
      </c>
      <c r="F12" s="52">
        <f t="shared" ref="F12:F14" si="0">E12/B12*100</f>
        <v>122.43254748492392</v>
      </c>
      <c r="G12" s="52">
        <f t="shared" ref="G12:G14" si="1">E12/C12*100</f>
        <v>99.152566562295135</v>
      </c>
    </row>
    <row r="13" spans="1:12" x14ac:dyDescent="0.25">
      <c r="A13" s="12" t="s">
        <v>50</v>
      </c>
      <c r="B13" s="93">
        <f>857704.86-B14</f>
        <v>822666.52</v>
      </c>
      <c r="C13" s="34">
        <f>1056726.97-C14+2357.98</f>
        <v>1043801.25</v>
      </c>
      <c r="D13" s="34"/>
      <c r="E13" s="34">
        <f>1050109.51-E14+0.4</f>
        <v>1012934.9700000001</v>
      </c>
      <c r="F13" s="34">
        <f t="shared" si="0"/>
        <v>123.12825979596205</v>
      </c>
      <c r="G13" s="34">
        <f t="shared" si="1"/>
        <v>97.042896815844983</v>
      </c>
    </row>
    <row r="14" spans="1:12" x14ac:dyDescent="0.25">
      <c r="A14" s="9" t="s">
        <v>55</v>
      </c>
      <c r="B14" s="76">
        <v>35038.339999999997</v>
      </c>
      <c r="C14" s="34">
        <v>15283.7</v>
      </c>
      <c r="D14" s="6"/>
      <c r="E14" s="34">
        <v>37174.94</v>
      </c>
      <c r="F14" s="34">
        <f t="shared" si="0"/>
        <v>106.09789162386119</v>
      </c>
      <c r="G14" s="34">
        <f t="shared" si="1"/>
        <v>243.23259420166585</v>
      </c>
    </row>
  </sheetData>
  <mergeCells count="4">
    <mergeCell ref="A3:G3"/>
    <mergeCell ref="A5:G5"/>
    <mergeCell ref="A7:G7"/>
    <mergeCell ref="A1:G1"/>
  </mergeCells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zoomScale="90" zoomScaleNormal="90" workbookViewId="0">
      <selection activeCell="L14" sqref="L1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29" style="32" customWidth="1"/>
    <col min="6" max="6" width="25.28515625" customWidth="1"/>
    <col min="7" max="7" width="19.140625" customWidth="1"/>
    <col min="8" max="8" width="25.28515625" customWidth="1"/>
    <col min="9" max="9" width="10.28515625" customWidth="1"/>
    <col min="10" max="10" width="9.85546875" customWidth="1"/>
  </cols>
  <sheetData>
    <row r="1" spans="1:10" ht="40.5" customHeight="1" x14ac:dyDescent="0.25">
      <c r="A1" s="181" t="s">
        <v>140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8" x14ac:dyDescent="0.25">
      <c r="A2" s="3"/>
      <c r="B2" s="3"/>
      <c r="C2" s="3"/>
      <c r="D2" s="3"/>
      <c r="E2" s="30"/>
      <c r="F2" s="3"/>
      <c r="G2" s="18"/>
      <c r="H2" s="4"/>
      <c r="I2" s="4"/>
      <c r="J2" s="4"/>
    </row>
    <row r="3" spans="1:10" ht="18" customHeight="1" x14ac:dyDescent="0.3">
      <c r="A3" s="243" t="s">
        <v>20</v>
      </c>
      <c r="B3" s="244"/>
      <c r="C3" s="244"/>
      <c r="D3" s="244"/>
      <c r="E3" s="244"/>
      <c r="F3" s="244"/>
      <c r="G3" s="244"/>
      <c r="H3" s="244"/>
      <c r="I3" s="244"/>
      <c r="J3" s="244"/>
    </row>
    <row r="4" spans="1:10" ht="18" customHeight="1" x14ac:dyDescent="0.3">
      <c r="A4" s="245" t="s">
        <v>136</v>
      </c>
      <c r="B4" s="245"/>
      <c r="C4" s="245"/>
      <c r="D4" s="245"/>
      <c r="E4" s="245"/>
      <c r="F4" s="245"/>
      <c r="G4" s="245"/>
      <c r="H4" s="245"/>
      <c r="I4" s="245"/>
      <c r="J4" s="245"/>
    </row>
    <row r="5" spans="1:10" ht="18" x14ac:dyDescent="0.25">
      <c r="A5" s="3"/>
      <c r="B5" s="3"/>
      <c r="C5" s="3"/>
      <c r="D5" s="3"/>
      <c r="E5" s="30"/>
      <c r="F5" s="3"/>
      <c r="G5" s="18"/>
      <c r="H5" s="4"/>
      <c r="I5" s="4"/>
      <c r="J5" s="4"/>
    </row>
    <row r="6" spans="1:10" ht="27.75" customHeight="1" x14ac:dyDescent="0.25">
      <c r="A6" s="213" t="s">
        <v>22</v>
      </c>
      <c r="B6" s="214"/>
      <c r="C6" s="215"/>
      <c r="D6" s="136" t="s">
        <v>23</v>
      </c>
      <c r="E6" s="66" t="s">
        <v>142</v>
      </c>
      <c r="F6" s="66" t="s">
        <v>152</v>
      </c>
      <c r="G6" s="66" t="s">
        <v>133</v>
      </c>
      <c r="H6" s="66" t="s">
        <v>141</v>
      </c>
      <c r="I6" s="66" t="s">
        <v>134</v>
      </c>
      <c r="J6" s="66" t="s">
        <v>134</v>
      </c>
    </row>
    <row r="7" spans="1:10" ht="15" customHeight="1" x14ac:dyDescent="0.25">
      <c r="A7" s="213">
        <v>1</v>
      </c>
      <c r="B7" s="214"/>
      <c r="C7" s="214"/>
      <c r="D7" s="215"/>
      <c r="E7" s="66">
        <v>2</v>
      </c>
      <c r="F7" s="66">
        <v>3</v>
      </c>
      <c r="G7" s="66">
        <v>4</v>
      </c>
      <c r="H7" s="66">
        <v>5</v>
      </c>
      <c r="I7" s="152" t="s">
        <v>135</v>
      </c>
      <c r="J7" s="152" t="s">
        <v>153</v>
      </c>
    </row>
    <row r="8" spans="1:10" ht="18.75" customHeight="1" x14ac:dyDescent="0.25">
      <c r="A8" s="246" t="s">
        <v>56</v>
      </c>
      <c r="B8" s="247"/>
      <c r="C8" s="248"/>
      <c r="D8" s="128" t="s">
        <v>57</v>
      </c>
      <c r="E8" s="129">
        <v>857704.86</v>
      </c>
      <c r="F8" s="130">
        <v>1059784.95</v>
      </c>
      <c r="G8" s="130">
        <f>G9+G19+G49</f>
        <v>0</v>
      </c>
      <c r="H8" s="130">
        <v>1049131.31</v>
      </c>
      <c r="I8" s="176">
        <f>H8/E8*100</f>
        <v>122.31845229371791</v>
      </c>
      <c r="J8" s="176">
        <f>H8/F8*100</f>
        <v>98.994735677271137</v>
      </c>
    </row>
    <row r="9" spans="1:10" ht="27" customHeight="1" x14ac:dyDescent="0.25">
      <c r="A9" s="231" t="s">
        <v>68</v>
      </c>
      <c r="B9" s="232"/>
      <c r="C9" s="233"/>
      <c r="D9" s="125" t="s">
        <v>69</v>
      </c>
      <c r="E9" s="126">
        <f>E10+E15</f>
        <v>27770.170000000002</v>
      </c>
      <c r="F9" s="127">
        <f>F11+F16</f>
        <v>39352.21</v>
      </c>
      <c r="G9" s="127">
        <f t="shared" ref="G9:H9" si="0">G11+G16</f>
        <v>0</v>
      </c>
      <c r="H9" s="127">
        <f t="shared" si="0"/>
        <v>39352.21</v>
      </c>
      <c r="I9" s="176">
        <f t="shared" ref="I9:I72" si="1">H9/E9*100</f>
        <v>141.70676664924989</v>
      </c>
      <c r="J9" s="176">
        <f t="shared" ref="J9:J72" si="2">H9/F9*100</f>
        <v>100</v>
      </c>
    </row>
    <row r="10" spans="1:10" ht="33" customHeight="1" x14ac:dyDescent="0.25">
      <c r="A10" s="237" t="s">
        <v>70</v>
      </c>
      <c r="B10" s="238"/>
      <c r="C10" s="239"/>
      <c r="D10" s="131" t="s">
        <v>58</v>
      </c>
      <c r="E10" s="132">
        <f>E11</f>
        <v>27770.170000000002</v>
      </c>
      <c r="F10" s="117">
        <f>F11</f>
        <v>38652.21</v>
      </c>
      <c r="G10" s="117">
        <f t="shared" ref="G10:H10" si="3">G11</f>
        <v>0</v>
      </c>
      <c r="H10" s="117">
        <f t="shared" si="3"/>
        <v>39352.21</v>
      </c>
      <c r="I10" s="178">
        <f t="shared" si="1"/>
        <v>141.70676664924989</v>
      </c>
      <c r="J10" s="178">
        <f t="shared" si="2"/>
        <v>101.81102193121687</v>
      </c>
    </row>
    <row r="11" spans="1:10" x14ac:dyDescent="0.25">
      <c r="A11" s="228" t="s">
        <v>71</v>
      </c>
      <c r="B11" s="229"/>
      <c r="C11" s="230"/>
      <c r="D11" s="45" t="s">
        <v>39</v>
      </c>
      <c r="E11" s="105">
        <f>E12</f>
        <v>27770.170000000002</v>
      </c>
      <c r="F11" s="34">
        <f>F12</f>
        <v>38652.21</v>
      </c>
      <c r="G11" s="34"/>
      <c r="H11" s="34">
        <f>H12</f>
        <v>39352.21</v>
      </c>
      <c r="I11" s="177">
        <f t="shared" si="1"/>
        <v>141.70676664924989</v>
      </c>
      <c r="J11" s="177">
        <f t="shared" si="2"/>
        <v>101.81102193121687</v>
      </c>
    </row>
    <row r="12" spans="1:10" x14ac:dyDescent="0.25">
      <c r="A12" s="219">
        <v>3</v>
      </c>
      <c r="B12" s="220"/>
      <c r="C12" s="221"/>
      <c r="D12" s="40" t="s">
        <v>14</v>
      </c>
      <c r="E12" s="105">
        <f>E13+E14</f>
        <v>27770.170000000002</v>
      </c>
      <c r="F12" s="34">
        <f>F13+F14</f>
        <v>38652.21</v>
      </c>
      <c r="G12" s="34"/>
      <c r="H12" s="34">
        <f>H13+H14</f>
        <v>39352.21</v>
      </c>
      <c r="I12" s="177">
        <f t="shared" si="1"/>
        <v>141.70676664924989</v>
      </c>
      <c r="J12" s="177">
        <f t="shared" si="2"/>
        <v>101.81102193121687</v>
      </c>
    </row>
    <row r="13" spans="1:10" x14ac:dyDescent="0.25">
      <c r="A13" s="222">
        <v>32</v>
      </c>
      <c r="B13" s="223"/>
      <c r="C13" s="224"/>
      <c r="D13" s="40" t="s">
        <v>24</v>
      </c>
      <c r="E13" s="105">
        <v>27285.02</v>
      </c>
      <c r="F13" s="34">
        <v>37742.21</v>
      </c>
      <c r="G13" s="34"/>
      <c r="H13" s="34">
        <v>38517.85</v>
      </c>
      <c r="I13" s="177">
        <f t="shared" si="1"/>
        <v>141.16848732381357</v>
      </c>
      <c r="J13" s="177">
        <f t="shared" si="2"/>
        <v>102.05509958213894</v>
      </c>
    </row>
    <row r="14" spans="1:10" ht="15" customHeight="1" x14ac:dyDescent="0.25">
      <c r="A14" s="222">
        <v>34</v>
      </c>
      <c r="B14" s="223"/>
      <c r="C14" s="224"/>
      <c r="D14" s="40" t="s">
        <v>45</v>
      </c>
      <c r="E14" s="105">
        <v>485.15</v>
      </c>
      <c r="F14" s="34">
        <v>910</v>
      </c>
      <c r="G14" s="34"/>
      <c r="H14" s="34">
        <v>834.36</v>
      </c>
      <c r="I14" s="177">
        <f t="shared" si="1"/>
        <v>171.97980006183656</v>
      </c>
      <c r="J14" s="177">
        <f t="shared" si="2"/>
        <v>91.687912087912096</v>
      </c>
    </row>
    <row r="15" spans="1:10" ht="28.15" customHeight="1" x14ac:dyDescent="0.25">
      <c r="A15" s="237" t="s">
        <v>72</v>
      </c>
      <c r="B15" s="238"/>
      <c r="C15" s="239"/>
      <c r="D15" s="131" t="s">
        <v>73</v>
      </c>
      <c r="E15" s="132">
        <f t="shared" ref="E15:F15" si="4">E16</f>
        <v>0</v>
      </c>
      <c r="F15" s="117">
        <f t="shared" si="4"/>
        <v>700</v>
      </c>
      <c r="G15" s="117">
        <f t="shared" ref="G15" si="5">G16</f>
        <v>0</v>
      </c>
      <c r="H15" s="117">
        <f t="shared" ref="H15" si="6">H16</f>
        <v>0</v>
      </c>
      <c r="I15" s="178">
        <v>0</v>
      </c>
      <c r="J15" s="178">
        <f t="shared" si="2"/>
        <v>0</v>
      </c>
    </row>
    <row r="16" spans="1:10" ht="15" customHeight="1" x14ac:dyDescent="0.25">
      <c r="A16" s="228" t="s">
        <v>71</v>
      </c>
      <c r="B16" s="229"/>
      <c r="C16" s="230"/>
      <c r="D16" s="45" t="s">
        <v>39</v>
      </c>
      <c r="E16" s="104">
        <v>0</v>
      </c>
      <c r="F16" s="34">
        <f>F17</f>
        <v>700</v>
      </c>
      <c r="G16" s="34"/>
      <c r="H16" s="34">
        <v>0</v>
      </c>
      <c r="I16" s="177">
        <v>0</v>
      </c>
      <c r="J16" s="177">
        <f t="shared" si="2"/>
        <v>0</v>
      </c>
    </row>
    <row r="17" spans="1:10" ht="25.5" x14ac:dyDescent="0.25">
      <c r="A17" s="219">
        <v>4</v>
      </c>
      <c r="B17" s="220"/>
      <c r="C17" s="221"/>
      <c r="D17" s="40" t="s">
        <v>16</v>
      </c>
      <c r="E17" s="105">
        <v>0</v>
      </c>
      <c r="F17" s="34">
        <f>F18</f>
        <v>700</v>
      </c>
      <c r="G17" s="34"/>
      <c r="H17" s="34">
        <v>0</v>
      </c>
      <c r="I17" s="177">
        <v>0</v>
      </c>
      <c r="J17" s="177">
        <f t="shared" si="2"/>
        <v>0</v>
      </c>
    </row>
    <row r="18" spans="1:10" ht="25.5" x14ac:dyDescent="0.25">
      <c r="A18" s="222">
        <v>42</v>
      </c>
      <c r="B18" s="223"/>
      <c r="C18" s="224"/>
      <c r="D18" s="40" t="s">
        <v>31</v>
      </c>
      <c r="E18" s="105">
        <v>0</v>
      </c>
      <c r="F18" s="34">
        <v>700</v>
      </c>
      <c r="G18" s="34"/>
      <c r="H18" s="34">
        <v>0</v>
      </c>
      <c r="I18" s="177">
        <v>0</v>
      </c>
      <c r="J18" s="177">
        <f t="shared" si="2"/>
        <v>0</v>
      </c>
    </row>
    <row r="19" spans="1:10" ht="42" customHeight="1" x14ac:dyDescent="0.25">
      <c r="A19" s="231" t="s">
        <v>74</v>
      </c>
      <c r="B19" s="232"/>
      <c r="C19" s="233"/>
      <c r="D19" s="125" t="s">
        <v>75</v>
      </c>
      <c r="E19" s="126">
        <f>E20+E31+E35+E40</f>
        <v>38391.75</v>
      </c>
      <c r="F19" s="127">
        <f>F20+F31+F35</f>
        <v>53556.97</v>
      </c>
      <c r="G19" s="127">
        <f t="shared" ref="G19" si="7">G20+G31+G35</f>
        <v>0</v>
      </c>
      <c r="H19" s="127">
        <f>H20+H31+H35</f>
        <v>51306.92</v>
      </c>
      <c r="I19" s="176">
        <f t="shared" si="1"/>
        <v>133.6404826557789</v>
      </c>
      <c r="J19" s="176">
        <f t="shared" si="2"/>
        <v>95.798772783449095</v>
      </c>
    </row>
    <row r="20" spans="1:10" ht="25.5" customHeight="1" x14ac:dyDescent="0.25">
      <c r="A20" s="237" t="s">
        <v>70</v>
      </c>
      <c r="B20" s="238"/>
      <c r="C20" s="239"/>
      <c r="D20" s="131" t="s">
        <v>129</v>
      </c>
      <c r="E20" s="132">
        <f>E21</f>
        <v>28578.12</v>
      </c>
      <c r="F20" s="117">
        <f>F21+F28</f>
        <v>40910.99</v>
      </c>
      <c r="G20" s="117">
        <f t="shared" ref="G20" si="8">G21+G28</f>
        <v>0</v>
      </c>
      <c r="H20" s="117">
        <f>H21+H28</f>
        <v>42654.46</v>
      </c>
      <c r="I20" s="178">
        <f t="shared" si="1"/>
        <v>149.25565432575692</v>
      </c>
      <c r="J20" s="178">
        <f t="shared" si="2"/>
        <v>104.26161772179066</v>
      </c>
    </row>
    <row r="21" spans="1:10" x14ac:dyDescent="0.25">
      <c r="A21" s="228" t="s">
        <v>76</v>
      </c>
      <c r="B21" s="229"/>
      <c r="C21" s="230"/>
      <c r="D21" s="45" t="s">
        <v>11</v>
      </c>
      <c r="E21" s="104">
        <f>E22</f>
        <v>28578.12</v>
      </c>
      <c r="F21" s="34">
        <f>F22</f>
        <v>7710.99</v>
      </c>
      <c r="G21" s="34"/>
      <c r="H21" s="34">
        <f>H22</f>
        <v>1432.76</v>
      </c>
      <c r="I21" s="177">
        <f t="shared" si="1"/>
        <v>5.0134858416158936</v>
      </c>
      <c r="J21" s="177">
        <f t="shared" si="2"/>
        <v>18.580752925370152</v>
      </c>
    </row>
    <row r="22" spans="1:10" x14ac:dyDescent="0.25">
      <c r="A22" s="219">
        <v>3</v>
      </c>
      <c r="B22" s="220"/>
      <c r="C22" s="221"/>
      <c r="D22" s="40" t="s">
        <v>14</v>
      </c>
      <c r="E22" s="105">
        <f>E24+E26+E28</f>
        <v>28578.12</v>
      </c>
      <c r="F22" s="34">
        <f>F23+F24+F26+F27</f>
        <v>7710.99</v>
      </c>
      <c r="G22" s="34"/>
      <c r="H22" s="34">
        <f>H24+H27</f>
        <v>1432.76</v>
      </c>
      <c r="I22" s="177">
        <f t="shared" si="1"/>
        <v>5.0134858416158936</v>
      </c>
      <c r="J22" s="177">
        <f t="shared" si="2"/>
        <v>18.580752925370152</v>
      </c>
    </row>
    <row r="23" spans="1:10" x14ac:dyDescent="0.25">
      <c r="A23" s="222">
        <v>31</v>
      </c>
      <c r="B23" s="223"/>
      <c r="C23" s="224"/>
      <c r="D23" s="141" t="s">
        <v>82</v>
      </c>
      <c r="E23" s="105">
        <v>0</v>
      </c>
      <c r="F23" s="34">
        <v>0</v>
      </c>
      <c r="G23" s="34"/>
      <c r="H23" s="34">
        <v>0</v>
      </c>
      <c r="I23" s="177">
        <v>0</v>
      </c>
      <c r="J23" s="177">
        <v>0</v>
      </c>
    </row>
    <row r="24" spans="1:10" ht="19.5" customHeight="1" x14ac:dyDescent="0.25">
      <c r="A24" s="222">
        <v>32</v>
      </c>
      <c r="B24" s="223"/>
      <c r="C24" s="224"/>
      <c r="D24" s="40" t="s">
        <v>24</v>
      </c>
      <c r="E24" s="105">
        <v>25195.119999999999</v>
      </c>
      <c r="F24" s="34">
        <v>6311.99</v>
      </c>
      <c r="G24" s="34"/>
      <c r="H24" s="34">
        <v>1050.26</v>
      </c>
      <c r="I24" s="177">
        <f t="shared" si="1"/>
        <v>4.1685056471253166</v>
      </c>
      <c r="J24" s="177">
        <f t="shared" si="2"/>
        <v>16.639126487842979</v>
      </c>
    </row>
    <row r="25" spans="1:10" ht="20.25" hidden="1" customHeight="1" x14ac:dyDescent="0.25">
      <c r="A25" s="240" t="s">
        <v>77</v>
      </c>
      <c r="B25" s="241"/>
      <c r="C25" s="242"/>
      <c r="D25" s="44" t="s">
        <v>78</v>
      </c>
      <c r="E25" s="103"/>
      <c r="F25" s="34"/>
      <c r="G25" s="59"/>
      <c r="H25" s="59"/>
      <c r="I25" s="177" t="e">
        <f t="shared" si="1"/>
        <v>#DIV/0!</v>
      </c>
      <c r="J25" s="177" t="e">
        <f t="shared" si="2"/>
        <v>#DIV/0!</v>
      </c>
    </row>
    <row r="26" spans="1:10" ht="14.25" customHeight="1" x14ac:dyDescent="0.25">
      <c r="A26" s="222">
        <v>34</v>
      </c>
      <c r="B26" s="223"/>
      <c r="C26" s="224"/>
      <c r="D26" s="68" t="s">
        <v>45</v>
      </c>
      <c r="E26" s="105">
        <v>258</v>
      </c>
      <c r="F26" s="34">
        <v>0</v>
      </c>
      <c r="G26" s="34"/>
      <c r="H26" s="34">
        <v>0</v>
      </c>
      <c r="I26" s="177">
        <f t="shared" si="1"/>
        <v>0</v>
      </c>
      <c r="J26" s="177">
        <v>0</v>
      </c>
    </row>
    <row r="27" spans="1:10" ht="23.25" customHeight="1" x14ac:dyDescent="0.25">
      <c r="A27" s="149">
        <v>37</v>
      </c>
      <c r="B27" s="150"/>
      <c r="C27" s="151"/>
      <c r="D27" s="148" t="s">
        <v>137</v>
      </c>
      <c r="E27" s="105">
        <v>0</v>
      </c>
      <c r="F27" s="34">
        <v>1399</v>
      </c>
      <c r="G27" s="34"/>
      <c r="H27" s="34">
        <v>382.5</v>
      </c>
      <c r="I27" s="177">
        <v>0</v>
      </c>
      <c r="J27" s="177">
        <f t="shared" si="2"/>
        <v>27.340957827019302</v>
      </c>
    </row>
    <row r="28" spans="1:10" ht="17.25" customHeight="1" x14ac:dyDescent="0.25">
      <c r="A28" s="219">
        <v>4</v>
      </c>
      <c r="B28" s="220"/>
      <c r="C28" s="221"/>
      <c r="D28" s="68" t="s">
        <v>131</v>
      </c>
      <c r="E28" s="105">
        <v>3125</v>
      </c>
      <c r="F28" s="34">
        <f>F30+F29</f>
        <v>33200</v>
      </c>
      <c r="G28" s="34"/>
      <c r="H28" s="34">
        <f>H29</f>
        <v>41221.699999999997</v>
      </c>
      <c r="I28" s="177">
        <f t="shared" si="1"/>
        <v>1319.0943999999997</v>
      </c>
      <c r="J28" s="177">
        <f t="shared" si="2"/>
        <v>124.16174698795179</v>
      </c>
    </row>
    <row r="29" spans="1:10" ht="24.75" customHeight="1" x14ac:dyDescent="0.25">
      <c r="A29" s="222">
        <v>42</v>
      </c>
      <c r="B29" s="223"/>
      <c r="C29" s="224"/>
      <c r="D29" s="68" t="s">
        <v>31</v>
      </c>
      <c r="E29" s="105">
        <v>3125</v>
      </c>
      <c r="F29" s="34">
        <v>700</v>
      </c>
      <c r="G29" s="34"/>
      <c r="H29" s="34">
        <v>41221.699999999997</v>
      </c>
      <c r="I29" s="177">
        <f t="shared" si="1"/>
        <v>1319.0943999999997</v>
      </c>
      <c r="J29" s="177">
        <f t="shared" si="2"/>
        <v>5888.8142857142857</v>
      </c>
    </row>
    <row r="30" spans="1:10" ht="24.75" customHeight="1" x14ac:dyDescent="0.25">
      <c r="A30" s="222">
        <v>45</v>
      </c>
      <c r="B30" s="223"/>
      <c r="C30" s="224"/>
      <c r="D30" s="69" t="s">
        <v>132</v>
      </c>
      <c r="E30" s="105">
        <v>0</v>
      </c>
      <c r="F30" s="34">
        <v>32500</v>
      </c>
      <c r="G30" s="34"/>
      <c r="H30" s="34">
        <v>0</v>
      </c>
      <c r="I30" s="177">
        <v>0</v>
      </c>
      <c r="J30" s="177">
        <f t="shared" si="2"/>
        <v>0</v>
      </c>
    </row>
    <row r="31" spans="1:10" ht="24.75" customHeight="1" x14ac:dyDescent="0.25">
      <c r="A31" s="237" t="s">
        <v>72</v>
      </c>
      <c r="B31" s="238"/>
      <c r="C31" s="239"/>
      <c r="D31" s="131" t="s">
        <v>79</v>
      </c>
      <c r="E31" s="132">
        <f t="shared" ref="E31" si="9">E32</f>
        <v>764.16</v>
      </c>
      <c r="F31" s="117">
        <v>750</v>
      </c>
      <c r="G31" s="117">
        <f t="shared" ref="G31" si="10">G32</f>
        <v>0</v>
      </c>
      <c r="H31" s="117">
        <f t="shared" ref="H31" si="11">H32</f>
        <v>748</v>
      </c>
      <c r="I31" s="178">
        <f t="shared" si="1"/>
        <v>97.885259631490797</v>
      </c>
      <c r="J31" s="178">
        <f t="shared" si="2"/>
        <v>99.733333333333334</v>
      </c>
    </row>
    <row r="32" spans="1:10" x14ac:dyDescent="0.25">
      <c r="A32" s="228" t="s">
        <v>76</v>
      </c>
      <c r="B32" s="229"/>
      <c r="C32" s="230"/>
      <c r="D32" s="45" t="s">
        <v>11</v>
      </c>
      <c r="E32" s="105">
        <f>E33</f>
        <v>764.16</v>
      </c>
      <c r="F32" s="34">
        <v>750</v>
      </c>
      <c r="G32" s="34"/>
      <c r="H32" s="34">
        <v>748</v>
      </c>
      <c r="I32" s="177">
        <f t="shared" si="1"/>
        <v>97.885259631490797</v>
      </c>
      <c r="J32" s="177">
        <f t="shared" si="2"/>
        <v>99.733333333333334</v>
      </c>
    </row>
    <row r="33" spans="1:10" x14ac:dyDescent="0.25">
      <c r="A33" s="219">
        <v>3</v>
      </c>
      <c r="B33" s="220"/>
      <c r="C33" s="221"/>
      <c r="D33" s="40" t="s">
        <v>14</v>
      </c>
      <c r="E33" s="105">
        <f>E34</f>
        <v>764.16</v>
      </c>
      <c r="F33" s="34">
        <v>750</v>
      </c>
      <c r="G33" s="34"/>
      <c r="H33" s="34">
        <v>748</v>
      </c>
      <c r="I33" s="177">
        <f t="shared" si="1"/>
        <v>97.885259631490797</v>
      </c>
      <c r="J33" s="177">
        <f t="shared" si="2"/>
        <v>99.733333333333334</v>
      </c>
    </row>
    <row r="34" spans="1:10" ht="12.75" customHeight="1" x14ac:dyDescent="0.25">
      <c r="A34" s="222">
        <v>32</v>
      </c>
      <c r="B34" s="223"/>
      <c r="C34" s="224"/>
      <c r="D34" s="40" t="s">
        <v>24</v>
      </c>
      <c r="E34" s="105">
        <v>764.16</v>
      </c>
      <c r="F34" s="34">
        <v>750</v>
      </c>
      <c r="G34" s="34"/>
      <c r="H34" s="34">
        <v>748</v>
      </c>
      <c r="I34" s="177">
        <f t="shared" si="1"/>
        <v>97.885259631490797</v>
      </c>
      <c r="J34" s="177">
        <f t="shared" si="2"/>
        <v>99.733333333333334</v>
      </c>
    </row>
    <row r="35" spans="1:10" x14ac:dyDescent="0.25">
      <c r="A35" s="237" t="s">
        <v>80</v>
      </c>
      <c r="B35" s="238"/>
      <c r="C35" s="239"/>
      <c r="D35" s="131" t="s">
        <v>81</v>
      </c>
      <c r="E35" s="132">
        <f>E36</f>
        <v>7506.01</v>
      </c>
      <c r="F35" s="117">
        <f>F36</f>
        <v>11895.98</v>
      </c>
      <c r="G35" s="117">
        <f t="shared" ref="G35:H35" si="12">G36</f>
        <v>0</v>
      </c>
      <c r="H35" s="117">
        <f t="shared" si="12"/>
        <v>7904.46</v>
      </c>
      <c r="I35" s="178">
        <f t="shared" si="1"/>
        <v>105.30841285849606</v>
      </c>
      <c r="J35" s="178">
        <f t="shared" si="2"/>
        <v>66.446480239543106</v>
      </c>
    </row>
    <row r="36" spans="1:10" x14ac:dyDescent="0.25">
      <c r="A36" s="228" t="s">
        <v>76</v>
      </c>
      <c r="B36" s="229"/>
      <c r="C36" s="230"/>
      <c r="D36" s="45" t="s">
        <v>11</v>
      </c>
      <c r="E36" s="104">
        <f>E37</f>
        <v>7506.01</v>
      </c>
      <c r="F36" s="34">
        <f>F37</f>
        <v>11895.98</v>
      </c>
      <c r="G36" s="34"/>
      <c r="H36" s="34">
        <f>H37</f>
        <v>7904.46</v>
      </c>
      <c r="I36" s="177">
        <f t="shared" si="1"/>
        <v>105.30841285849606</v>
      </c>
      <c r="J36" s="177">
        <f t="shared" si="2"/>
        <v>66.446480239543106</v>
      </c>
    </row>
    <row r="37" spans="1:10" x14ac:dyDescent="0.25">
      <c r="A37" s="219">
        <v>3</v>
      </c>
      <c r="B37" s="220"/>
      <c r="C37" s="221"/>
      <c r="D37" s="40" t="s">
        <v>14</v>
      </c>
      <c r="E37" s="105">
        <f>E38+E39</f>
        <v>7506.01</v>
      </c>
      <c r="F37" s="34">
        <f>F38+F39</f>
        <v>11895.98</v>
      </c>
      <c r="G37" s="34"/>
      <c r="H37" s="34">
        <f>H38+H39</f>
        <v>7904.46</v>
      </c>
      <c r="I37" s="177">
        <f t="shared" si="1"/>
        <v>105.30841285849606</v>
      </c>
      <c r="J37" s="177">
        <f t="shared" si="2"/>
        <v>66.446480239543106</v>
      </c>
    </row>
    <row r="38" spans="1:10" x14ac:dyDescent="0.25">
      <c r="A38" s="222">
        <v>31</v>
      </c>
      <c r="B38" s="223"/>
      <c r="C38" s="224"/>
      <c r="D38" s="40" t="s">
        <v>82</v>
      </c>
      <c r="E38" s="105">
        <f>7506.01-331.78</f>
        <v>7174.2300000000005</v>
      </c>
      <c r="F38" s="34">
        <v>11202.39</v>
      </c>
      <c r="G38" s="34"/>
      <c r="H38" s="34">
        <v>7577.22</v>
      </c>
      <c r="I38" s="177">
        <f t="shared" si="1"/>
        <v>105.61718818604923</v>
      </c>
      <c r="J38" s="177">
        <f t="shared" si="2"/>
        <v>67.639316253049572</v>
      </c>
    </row>
    <row r="39" spans="1:10" x14ac:dyDescent="0.25">
      <c r="A39" s="222">
        <v>32</v>
      </c>
      <c r="B39" s="223"/>
      <c r="C39" s="224"/>
      <c r="D39" s="40" t="s">
        <v>24</v>
      </c>
      <c r="E39" s="105">
        <v>331.78</v>
      </c>
      <c r="F39" s="34">
        <v>693.59</v>
      </c>
      <c r="G39" s="34"/>
      <c r="H39" s="34">
        <v>327.24</v>
      </c>
      <c r="I39" s="177">
        <f t="shared" si="1"/>
        <v>98.631623364880355</v>
      </c>
      <c r="J39" s="177">
        <f t="shared" si="2"/>
        <v>47.180611023803685</v>
      </c>
    </row>
    <row r="40" spans="1:10" x14ac:dyDescent="0.25">
      <c r="A40" s="237" t="s">
        <v>83</v>
      </c>
      <c r="B40" s="238"/>
      <c r="C40" s="239"/>
      <c r="D40" s="131" t="s">
        <v>84</v>
      </c>
      <c r="E40" s="132">
        <f t="shared" ref="E40:F40" si="13">E41</f>
        <v>1543.46</v>
      </c>
      <c r="F40" s="117">
        <f t="shared" si="13"/>
        <v>0</v>
      </c>
      <c r="G40" s="117">
        <f t="shared" ref="G40" si="14">G41</f>
        <v>0</v>
      </c>
      <c r="H40" s="117">
        <f t="shared" ref="H40" si="15">H41</f>
        <v>0</v>
      </c>
      <c r="I40" s="178">
        <f t="shared" si="1"/>
        <v>0</v>
      </c>
      <c r="J40" s="178">
        <v>0</v>
      </c>
    </row>
    <row r="41" spans="1:10" x14ac:dyDescent="0.25">
      <c r="A41" s="228" t="s">
        <v>76</v>
      </c>
      <c r="B41" s="229"/>
      <c r="C41" s="230"/>
      <c r="D41" s="45" t="s">
        <v>11</v>
      </c>
      <c r="E41" s="105">
        <f>E42</f>
        <v>1543.46</v>
      </c>
      <c r="F41" s="34">
        <v>0</v>
      </c>
      <c r="G41" s="34">
        <v>0</v>
      </c>
      <c r="H41" s="34">
        <v>0</v>
      </c>
      <c r="I41" s="177">
        <f t="shared" si="1"/>
        <v>0</v>
      </c>
      <c r="J41" s="177">
        <v>0</v>
      </c>
    </row>
    <row r="42" spans="1:10" x14ac:dyDescent="0.25">
      <c r="A42" s="219">
        <v>3</v>
      </c>
      <c r="B42" s="220"/>
      <c r="C42" s="221"/>
      <c r="D42" s="40" t="s">
        <v>14</v>
      </c>
      <c r="E42" s="105">
        <f>E43</f>
        <v>1543.46</v>
      </c>
      <c r="F42" s="34">
        <v>0</v>
      </c>
      <c r="G42" s="34">
        <v>0</v>
      </c>
      <c r="H42" s="34">
        <v>0</v>
      </c>
      <c r="I42" s="177">
        <f t="shared" si="1"/>
        <v>0</v>
      </c>
      <c r="J42" s="177">
        <v>0</v>
      </c>
    </row>
    <row r="43" spans="1:10" x14ac:dyDescent="0.25">
      <c r="A43" s="222">
        <v>32</v>
      </c>
      <c r="B43" s="223"/>
      <c r="C43" s="224"/>
      <c r="D43" s="40" t="s">
        <v>24</v>
      </c>
      <c r="E43" s="105">
        <v>1543.46</v>
      </c>
      <c r="F43" s="34">
        <v>0</v>
      </c>
      <c r="G43" s="34">
        <v>0</v>
      </c>
      <c r="H43" s="34">
        <v>0</v>
      </c>
      <c r="I43" s="177">
        <f t="shared" si="1"/>
        <v>0</v>
      </c>
      <c r="J43" s="177">
        <v>0</v>
      </c>
    </row>
    <row r="44" spans="1:10" hidden="1" x14ac:dyDescent="0.25">
      <c r="A44" s="240" t="s">
        <v>85</v>
      </c>
      <c r="B44" s="241"/>
      <c r="C44" s="242"/>
      <c r="D44" s="44" t="s">
        <v>86</v>
      </c>
      <c r="E44" s="103">
        <v>0</v>
      </c>
      <c r="F44" s="59">
        <f>F45</f>
        <v>0</v>
      </c>
      <c r="G44" s="59">
        <f t="shared" ref="G44:H45" si="16">G45</f>
        <v>0</v>
      </c>
      <c r="H44" s="59">
        <f t="shared" si="16"/>
        <v>0</v>
      </c>
      <c r="I44" s="176" t="e">
        <f t="shared" si="1"/>
        <v>#DIV/0!</v>
      </c>
      <c r="J44" s="176" t="e">
        <f t="shared" si="2"/>
        <v>#DIV/0!</v>
      </c>
    </row>
    <row r="45" spans="1:10" ht="23.25" hidden="1" customHeight="1" x14ac:dyDescent="0.25">
      <c r="A45" s="228" t="s">
        <v>76</v>
      </c>
      <c r="B45" s="229"/>
      <c r="C45" s="230"/>
      <c r="D45" s="45" t="s">
        <v>11</v>
      </c>
      <c r="E45" s="105">
        <v>0</v>
      </c>
      <c r="F45" s="34">
        <f>F46</f>
        <v>0</v>
      </c>
      <c r="G45" s="34">
        <f t="shared" si="16"/>
        <v>0</v>
      </c>
      <c r="H45" s="34">
        <f t="shared" si="16"/>
        <v>0</v>
      </c>
      <c r="I45" s="176" t="e">
        <f t="shared" si="1"/>
        <v>#DIV/0!</v>
      </c>
      <c r="J45" s="176" t="e">
        <f t="shared" si="2"/>
        <v>#DIV/0!</v>
      </c>
    </row>
    <row r="46" spans="1:10" hidden="1" x14ac:dyDescent="0.25">
      <c r="A46" s="219">
        <v>3</v>
      </c>
      <c r="B46" s="220"/>
      <c r="C46" s="221"/>
      <c r="D46" s="40" t="s">
        <v>14</v>
      </c>
      <c r="E46" s="105">
        <v>0</v>
      </c>
      <c r="F46" s="34">
        <f>F48</f>
        <v>0</v>
      </c>
      <c r="G46" s="34">
        <f t="shared" ref="G46:H46" si="17">G48</f>
        <v>0</v>
      </c>
      <c r="H46" s="34">
        <f t="shared" si="17"/>
        <v>0</v>
      </c>
      <c r="I46" s="176" t="e">
        <f t="shared" si="1"/>
        <v>#DIV/0!</v>
      </c>
      <c r="J46" s="176" t="e">
        <f t="shared" si="2"/>
        <v>#DIV/0!</v>
      </c>
    </row>
    <row r="47" spans="1:10" hidden="1" x14ac:dyDescent="0.25">
      <c r="A47" s="222">
        <v>32</v>
      </c>
      <c r="B47" s="223"/>
      <c r="C47" s="224"/>
      <c r="D47" s="68" t="s">
        <v>24</v>
      </c>
      <c r="E47" s="105">
        <v>0</v>
      </c>
      <c r="F47" s="34">
        <v>0</v>
      </c>
      <c r="G47" s="34">
        <v>0</v>
      </c>
      <c r="H47" s="34">
        <v>0</v>
      </c>
      <c r="I47" s="176" t="e">
        <f t="shared" si="1"/>
        <v>#DIV/0!</v>
      </c>
      <c r="J47" s="176" t="e">
        <f t="shared" si="2"/>
        <v>#DIV/0!</v>
      </c>
    </row>
    <row r="48" spans="1:10" hidden="1" x14ac:dyDescent="0.25">
      <c r="A48" s="222">
        <v>32</v>
      </c>
      <c r="B48" s="223"/>
      <c r="C48" s="224"/>
      <c r="D48" s="40" t="s">
        <v>24</v>
      </c>
      <c r="E48" s="105">
        <v>0</v>
      </c>
      <c r="F48" s="34">
        <v>0</v>
      </c>
      <c r="G48" s="34">
        <v>0</v>
      </c>
      <c r="H48" s="34">
        <v>0</v>
      </c>
      <c r="I48" s="176" t="e">
        <f t="shared" si="1"/>
        <v>#DIV/0!</v>
      </c>
      <c r="J48" s="176" t="e">
        <f t="shared" si="2"/>
        <v>#DIV/0!</v>
      </c>
    </row>
    <row r="49" spans="1:10" ht="45" x14ac:dyDescent="0.25">
      <c r="A49" s="231" t="s">
        <v>74</v>
      </c>
      <c r="B49" s="232"/>
      <c r="C49" s="233"/>
      <c r="D49" s="125" t="s">
        <v>130</v>
      </c>
      <c r="E49" s="126">
        <f>E50</f>
        <v>790962.51</v>
      </c>
      <c r="F49" s="127">
        <f>F50</f>
        <v>968375.77</v>
      </c>
      <c r="G49" s="127">
        <f t="shared" ref="G49:H49" si="18">G50</f>
        <v>0</v>
      </c>
      <c r="H49" s="127">
        <f t="shared" si="18"/>
        <v>959200.78</v>
      </c>
      <c r="I49" s="176">
        <f t="shared" si="1"/>
        <v>121.27006879251458</v>
      </c>
      <c r="J49" s="176">
        <f t="shared" si="2"/>
        <v>99.052538251757369</v>
      </c>
    </row>
    <row r="50" spans="1:10" ht="30" x14ac:dyDescent="0.25">
      <c r="A50" s="234" t="s">
        <v>87</v>
      </c>
      <c r="B50" s="235"/>
      <c r="C50" s="236"/>
      <c r="D50" s="133" t="s">
        <v>88</v>
      </c>
      <c r="E50" s="134">
        <f>E51+E56+E62+E67+E81</f>
        <v>790962.51</v>
      </c>
      <c r="F50" s="135">
        <v>968375.77</v>
      </c>
      <c r="G50" s="135">
        <f t="shared" ref="G50:H50" si="19">G51+G56+G62+G67+G76+G81</f>
        <v>0</v>
      </c>
      <c r="H50" s="135">
        <f t="shared" si="19"/>
        <v>959200.78</v>
      </c>
      <c r="I50" s="178">
        <f t="shared" si="1"/>
        <v>121.27006879251458</v>
      </c>
      <c r="J50" s="178">
        <f t="shared" si="2"/>
        <v>99.052538251757369</v>
      </c>
    </row>
    <row r="51" spans="1:10" x14ac:dyDescent="0.25">
      <c r="A51" s="225" t="s">
        <v>89</v>
      </c>
      <c r="B51" s="226"/>
      <c r="C51" s="227"/>
      <c r="D51" s="65" t="s">
        <v>36</v>
      </c>
      <c r="E51" s="106">
        <f>E52</f>
        <v>765.75</v>
      </c>
      <c r="F51" s="59">
        <f>F52+F54</f>
        <v>657.51</v>
      </c>
      <c r="G51" s="59">
        <f t="shared" ref="G51:H51" si="20">G52+G54</f>
        <v>0</v>
      </c>
      <c r="H51" s="59">
        <f t="shared" si="20"/>
        <v>161.19</v>
      </c>
      <c r="I51" s="177">
        <f t="shared" si="1"/>
        <v>21.049951028403527</v>
      </c>
      <c r="J51" s="177">
        <f t="shared" si="2"/>
        <v>24.515216498608385</v>
      </c>
    </row>
    <row r="52" spans="1:10" x14ac:dyDescent="0.25">
      <c r="A52" s="219">
        <v>3</v>
      </c>
      <c r="B52" s="220"/>
      <c r="C52" s="221"/>
      <c r="D52" s="40" t="s">
        <v>14</v>
      </c>
      <c r="E52" s="105">
        <f>E53</f>
        <v>765.75</v>
      </c>
      <c r="F52" s="34">
        <f>F53</f>
        <v>657.51</v>
      </c>
      <c r="G52" s="34"/>
      <c r="H52" s="34">
        <f>H53</f>
        <v>161.19</v>
      </c>
      <c r="I52" s="177">
        <f t="shared" si="1"/>
        <v>21.049951028403527</v>
      </c>
      <c r="J52" s="177">
        <f t="shared" si="2"/>
        <v>24.515216498608385</v>
      </c>
    </row>
    <row r="53" spans="1:10" x14ac:dyDescent="0.25">
      <c r="A53" s="222">
        <v>32</v>
      </c>
      <c r="B53" s="223"/>
      <c r="C53" s="224"/>
      <c r="D53" s="40" t="s">
        <v>24</v>
      </c>
      <c r="E53" s="105">
        <v>765.75</v>
      </c>
      <c r="F53" s="34">
        <v>657.51</v>
      </c>
      <c r="G53" s="34"/>
      <c r="H53" s="34">
        <v>161.19</v>
      </c>
      <c r="I53" s="177">
        <f t="shared" si="1"/>
        <v>21.049951028403527</v>
      </c>
      <c r="J53" s="177">
        <f t="shared" si="2"/>
        <v>24.515216498608385</v>
      </c>
    </row>
    <row r="54" spans="1:10" ht="25.5" hidden="1" x14ac:dyDescent="0.25">
      <c r="A54" s="219">
        <v>4</v>
      </c>
      <c r="B54" s="220"/>
      <c r="C54" s="221"/>
      <c r="D54" s="40" t="s">
        <v>90</v>
      </c>
      <c r="E54" s="105"/>
      <c r="F54" s="34">
        <f t="shared" ref="F54:F55" si="21">G54</f>
        <v>0</v>
      </c>
      <c r="G54" s="34">
        <f t="shared" ref="G54:H54" si="22">G55</f>
        <v>0</v>
      </c>
      <c r="H54" s="34">
        <f t="shared" si="22"/>
        <v>0</v>
      </c>
      <c r="I54" s="177" t="e">
        <f t="shared" si="1"/>
        <v>#DIV/0!</v>
      </c>
      <c r="J54" s="177" t="e">
        <f t="shared" si="2"/>
        <v>#DIV/0!</v>
      </c>
    </row>
    <row r="55" spans="1:10" ht="25.5" hidden="1" x14ac:dyDescent="0.25">
      <c r="A55" s="222">
        <v>42</v>
      </c>
      <c r="B55" s="223"/>
      <c r="C55" s="224"/>
      <c r="D55" s="40" t="s">
        <v>31</v>
      </c>
      <c r="E55" s="105"/>
      <c r="F55" s="34">
        <f t="shared" si="21"/>
        <v>0</v>
      </c>
      <c r="G55" s="34"/>
      <c r="H55" s="34"/>
      <c r="I55" s="177" t="e">
        <f t="shared" si="1"/>
        <v>#DIV/0!</v>
      </c>
      <c r="J55" s="177" t="e">
        <f t="shared" si="2"/>
        <v>#DIV/0!</v>
      </c>
    </row>
    <row r="56" spans="1:10" x14ac:dyDescent="0.25">
      <c r="A56" s="225" t="s">
        <v>91</v>
      </c>
      <c r="B56" s="226"/>
      <c r="C56" s="227"/>
      <c r="D56" s="65" t="s">
        <v>25</v>
      </c>
      <c r="E56" s="106">
        <f>E57+E60</f>
        <v>528.99</v>
      </c>
      <c r="F56" s="59">
        <f>F57+F60</f>
        <v>284.56</v>
      </c>
      <c r="G56" s="59">
        <f t="shared" ref="G56:H56" si="23">G57+G60</f>
        <v>0</v>
      </c>
      <c r="H56" s="59">
        <f t="shared" si="23"/>
        <v>379.76</v>
      </c>
      <c r="I56" s="177">
        <f t="shared" si="1"/>
        <v>71.789636855139037</v>
      </c>
      <c r="J56" s="177">
        <f t="shared" si="2"/>
        <v>133.45515884172053</v>
      </c>
    </row>
    <row r="57" spans="1:10" x14ac:dyDescent="0.25">
      <c r="A57" s="219">
        <v>3</v>
      </c>
      <c r="B57" s="220"/>
      <c r="C57" s="221"/>
      <c r="D57" s="40" t="s">
        <v>14</v>
      </c>
      <c r="E57" s="105">
        <f>E58+E59</f>
        <v>528.83000000000004</v>
      </c>
      <c r="F57" s="34">
        <f>F58</f>
        <v>284.56</v>
      </c>
      <c r="G57" s="34"/>
      <c r="H57" s="34">
        <f>H58</f>
        <v>379.76</v>
      </c>
      <c r="I57" s="177">
        <f t="shared" si="1"/>
        <v>71.811357146909202</v>
      </c>
      <c r="J57" s="177">
        <f t="shared" si="2"/>
        <v>133.45515884172053</v>
      </c>
    </row>
    <row r="58" spans="1:10" x14ac:dyDescent="0.25">
      <c r="A58" s="222">
        <v>32</v>
      </c>
      <c r="B58" s="223"/>
      <c r="C58" s="224"/>
      <c r="D58" s="40" t="s">
        <v>24</v>
      </c>
      <c r="E58" s="105">
        <v>528.83000000000004</v>
      </c>
      <c r="F58" s="34">
        <v>284.56</v>
      </c>
      <c r="G58" s="34"/>
      <c r="H58" s="34">
        <v>379.76</v>
      </c>
      <c r="I58" s="177">
        <f t="shared" si="1"/>
        <v>71.811357146909202</v>
      </c>
      <c r="J58" s="177">
        <f t="shared" si="2"/>
        <v>133.45515884172053</v>
      </c>
    </row>
    <row r="59" spans="1:10" x14ac:dyDescent="0.25">
      <c r="A59" s="222">
        <v>34</v>
      </c>
      <c r="B59" s="223"/>
      <c r="C59" s="224"/>
      <c r="D59" s="68" t="s">
        <v>121</v>
      </c>
      <c r="E59" s="105">
        <v>0</v>
      </c>
      <c r="F59" s="34">
        <v>0</v>
      </c>
      <c r="G59" s="34"/>
      <c r="H59" s="34">
        <v>0</v>
      </c>
      <c r="I59" s="177">
        <v>0</v>
      </c>
      <c r="J59" s="177">
        <v>0</v>
      </c>
    </row>
    <row r="60" spans="1:10" ht="25.5" x14ac:dyDescent="0.25">
      <c r="A60" s="219">
        <v>4</v>
      </c>
      <c r="B60" s="220"/>
      <c r="C60" s="221"/>
      <c r="D60" s="40" t="s">
        <v>90</v>
      </c>
      <c r="E60" s="105">
        <f>E61</f>
        <v>0.16</v>
      </c>
      <c r="F60" s="34">
        <v>0</v>
      </c>
      <c r="G60" s="34"/>
      <c r="H60" s="34">
        <v>0</v>
      </c>
      <c r="I60" s="177">
        <f t="shared" si="1"/>
        <v>0</v>
      </c>
      <c r="J60" s="177">
        <v>0</v>
      </c>
    </row>
    <row r="61" spans="1:10" ht="25.5" x14ac:dyDescent="0.25">
      <c r="A61" s="222">
        <v>42</v>
      </c>
      <c r="B61" s="223"/>
      <c r="C61" s="224"/>
      <c r="D61" s="40" t="s">
        <v>31</v>
      </c>
      <c r="E61" s="105">
        <v>0.16</v>
      </c>
      <c r="F61" s="34">
        <v>0</v>
      </c>
      <c r="G61" s="34"/>
      <c r="H61" s="34">
        <v>0</v>
      </c>
      <c r="I61" s="177">
        <f t="shared" si="1"/>
        <v>0</v>
      </c>
      <c r="J61" s="177">
        <v>0</v>
      </c>
    </row>
    <row r="62" spans="1:10" x14ac:dyDescent="0.25">
      <c r="A62" s="225" t="s">
        <v>92</v>
      </c>
      <c r="B62" s="226"/>
      <c r="C62" s="227"/>
      <c r="D62" s="65" t="s">
        <v>43</v>
      </c>
      <c r="E62" s="106">
        <f>E63+E65</f>
        <v>17428.379999999997</v>
      </c>
      <c r="F62" s="59">
        <f>F63+F65</f>
        <v>18183.7</v>
      </c>
      <c r="G62" s="59">
        <f t="shared" ref="G62:H62" si="24">G63+G65</f>
        <v>0</v>
      </c>
      <c r="H62" s="59">
        <f t="shared" si="24"/>
        <v>9362.7099999999991</v>
      </c>
      <c r="I62" s="177">
        <f t="shared" si="1"/>
        <v>53.72105726407159</v>
      </c>
      <c r="J62" s="177">
        <f t="shared" si="2"/>
        <v>51.4895758289017</v>
      </c>
    </row>
    <row r="63" spans="1:10" x14ac:dyDescent="0.25">
      <c r="A63" s="219">
        <v>3</v>
      </c>
      <c r="B63" s="220"/>
      <c r="C63" s="221"/>
      <c r="D63" s="40" t="s">
        <v>14</v>
      </c>
      <c r="E63" s="105">
        <f>E64</f>
        <v>12370.56</v>
      </c>
      <c r="F63" s="34">
        <f>F64</f>
        <v>15283.7</v>
      </c>
      <c r="G63" s="34"/>
      <c r="H63" s="34">
        <f>H64</f>
        <v>9250.2199999999993</v>
      </c>
      <c r="I63" s="177">
        <f t="shared" si="1"/>
        <v>74.776081276837914</v>
      </c>
      <c r="J63" s="177">
        <f t="shared" si="2"/>
        <v>60.523433461792621</v>
      </c>
    </row>
    <row r="64" spans="1:10" x14ac:dyDescent="0.25">
      <c r="A64" s="222">
        <v>32</v>
      </c>
      <c r="B64" s="223"/>
      <c r="C64" s="224"/>
      <c r="D64" s="40" t="s">
        <v>24</v>
      </c>
      <c r="E64" s="105">
        <v>12370.56</v>
      </c>
      <c r="F64" s="34">
        <v>15283.7</v>
      </c>
      <c r="G64" s="34"/>
      <c r="H64" s="34">
        <v>9250.2199999999993</v>
      </c>
      <c r="I64" s="177">
        <f t="shared" si="1"/>
        <v>74.776081276837914</v>
      </c>
      <c r="J64" s="177">
        <f t="shared" si="2"/>
        <v>60.523433461792621</v>
      </c>
    </row>
    <row r="65" spans="1:10" ht="25.5" x14ac:dyDescent="0.25">
      <c r="A65" s="219">
        <v>4</v>
      </c>
      <c r="B65" s="220"/>
      <c r="C65" s="221"/>
      <c r="D65" s="40" t="s">
        <v>90</v>
      </c>
      <c r="E65" s="105">
        <f>E66</f>
        <v>5057.82</v>
      </c>
      <c r="F65" s="34">
        <f>F66</f>
        <v>2900</v>
      </c>
      <c r="G65" s="34"/>
      <c r="H65" s="34">
        <f>H66</f>
        <v>112.49</v>
      </c>
      <c r="I65" s="177">
        <f t="shared" si="1"/>
        <v>2.2240807304332697</v>
      </c>
      <c r="J65" s="177">
        <f t="shared" si="2"/>
        <v>3.8789655172413791</v>
      </c>
    </row>
    <row r="66" spans="1:10" ht="25.5" x14ac:dyDescent="0.25">
      <c r="A66" s="222">
        <v>42</v>
      </c>
      <c r="B66" s="223"/>
      <c r="C66" s="224"/>
      <c r="D66" s="40" t="s">
        <v>31</v>
      </c>
      <c r="E66" s="105">
        <v>5057.82</v>
      </c>
      <c r="F66" s="34">
        <v>2900</v>
      </c>
      <c r="G66" s="34"/>
      <c r="H66" s="34">
        <v>112.49</v>
      </c>
      <c r="I66" s="177">
        <f t="shared" si="1"/>
        <v>2.2240807304332697</v>
      </c>
      <c r="J66" s="177">
        <f t="shared" si="2"/>
        <v>3.8789655172413791</v>
      </c>
    </row>
    <row r="67" spans="1:10" x14ac:dyDescent="0.25">
      <c r="A67" s="225" t="s">
        <v>93</v>
      </c>
      <c r="B67" s="226"/>
      <c r="C67" s="227"/>
      <c r="D67" s="65" t="s">
        <v>94</v>
      </c>
      <c r="E67" s="106">
        <f>E68+E74</f>
        <v>768149.70000000007</v>
      </c>
      <c r="F67" s="59">
        <f>F68+F74</f>
        <v>949250</v>
      </c>
      <c r="G67" s="59">
        <f>G68+G74</f>
        <v>0</v>
      </c>
      <c r="H67" s="59">
        <f t="shared" ref="H67" si="25">H68+H74</f>
        <v>948856.47</v>
      </c>
      <c r="I67" s="177">
        <f t="shared" si="1"/>
        <v>123.52494181798154</v>
      </c>
      <c r="J67" s="177">
        <f t="shared" si="2"/>
        <v>99.958543060310774</v>
      </c>
    </row>
    <row r="68" spans="1:10" x14ac:dyDescent="0.25">
      <c r="A68" s="219">
        <v>3</v>
      </c>
      <c r="B68" s="220"/>
      <c r="C68" s="221"/>
      <c r="D68" s="40" t="s">
        <v>14</v>
      </c>
      <c r="E68" s="105">
        <f>E69+E70+E71+E72+E73</f>
        <v>766952.89</v>
      </c>
      <c r="F68" s="34">
        <v>946250</v>
      </c>
      <c r="G68" s="34"/>
      <c r="H68" s="34">
        <f>H69+H70+H71+H72+H73</f>
        <v>947893.4</v>
      </c>
      <c r="I68" s="177">
        <f t="shared" si="1"/>
        <v>123.59212832485709</v>
      </c>
      <c r="J68" s="177">
        <f t="shared" si="2"/>
        <v>100.17367503302511</v>
      </c>
    </row>
    <row r="69" spans="1:10" x14ac:dyDescent="0.25">
      <c r="A69" s="222">
        <v>31</v>
      </c>
      <c r="B69" s="223"/>
      <c r="C69" s="224"/>
      <c r="D69" s="40" t="s">
        <v>82</v>
      </c>
      <c r="E69" s="105">
        <v>686633.22</v>
      </c>
      <c r="F69" s="34">
        <v>865538.08</v>
      </c>
      <c r="G69" s="34"/>
      <c r="H69" s="34">
        <v>861621.31</v>
      </c>
      <c r="I69" s="177">
        <f t="shared" si="1"/>
        <v>125.48494376662988</v>
      </c>
      <c r="J69" s="177">
        <f t="shared" si="2"/>
        <v>99.547475715915368</v>
      </c>
    </row>
    <row r="70" spans="1:10" x14ac:dyDescent="0.25">
      <c r="A70" s="222">
        <v>32</v>
      </c>
      <c r="B70" s="223"/>
      <c r="C70" s="224"/>
      <c r="D70" s="40" t="s">
        <v>24</v>
      </c>
      <c r="E70" s="105">
        <v>71480.81</v>
      </c>
      <c r="F70" s="34">
        <v>71340</v>
      </c>
      <c r="G70" s="34"/>
      <c r="H70" s="34">
        <v>75480.990000000005</v>
      </c>
      <c r="I70" s="177">
        <f t="shared" si="1"/>
        <v>105.596159304854</v>
      </c>
      <c r="J70" s="177">
        <f t="shared" si="2"/>
        <v>105.80458368376789</v>
      </c>
    </row>
    <row r="71" spans="1:10" x14ac:dyDescent="0.25">
      <c r="A71" s="47">
        <v>34</v>
      </c>
      <c r="B71" s="48"/>
      <c r="C71" s="49"/>
      <c r="D71" s="46" t="s">
        <v>45</v>
      </c>
      <c r="E71" s="105">
        <v>0</v>
      </c>
      <c r="F71" s="34">
        <v>92</v>
      </c>
      <c r="G71" s="34"/>
      <c r="H71" s="34">
        <v>89.85</v>
      </c>
      <c r="I71" s="177">
        <v>0</v>
      </c>
      <c r="J71" s="177">
        <f t="shared" si="2"/>
        <v>97.66304347826086</v>
      </c>
    </row>
    <row r="72" spans="1:10" ht="24.75" customHeight="1" x14ac:dyDescent="0.25">
      <c r="A72" s="41">
        <v>37</v>
      </c>
      <c r="B72" s="42"/>
      <c r="C72" s="43"/>
      <c r="D72" s="40" t="s">
        <v>137</v>
      </c>
      <c r="E72" s="105">
        <v>8486.2000000000007</v>
      </c>
      <c r="F72" s="34">
        <v>8500</v>
      </c>
      <c r="G72" s="34"/>
      <c r="H72" s="34">
        <v>10372.75</v>
      </c>
      <c r="I72" s="177">
        <f t="shared" si="1"/>
        <v>122.23079823713793</v>
      </c>
      <c r="J72" s="177">
        <f t="shared" si="2"/>
        <v>122.03235294117647</v>
      </c>
    </row>
    <row r="73" spans="1:10" x14ac:dyDescent="0.25">
      <c r="A73" s="70">
        <v>38</v>
      </c>
      <c r="B73" s="71"/>
      <c r="C73" s="72"/>
      <c r="D73" s="69" t="s">
        <v>127</v>
      </c>
      <c r="E73" s="105">
        <v>352.66</v>
      </c>
      <c r="F73" s="34">
        <v>330</v>
      </c>
      <c r="G73" s="34"/>
      <c r="H73" s="34">
        <v>328.5</v>
      </c>
      <c r="I73" s="177">
        <f t="shared" ref="I73:I84" si="26">H73/E73*100</f>
        <v>93.149208869732874</v>
      </c>
      <c r="J73" s="177">
        <f t="shared" ref="J73:J84" si="27">H73/F73*100</f>
        <v>99.545454545454547</v>
      </c>
    </row>
    <row r="74" spans="1:10" ht="25.5" x14ac:dyDescent="0.25">
      <c r="A74" s="219">
        <v>4</v>
      </c>
      <c r="B74" s="220"/>
      <c r="C74" s="221"/>
      <c r="D74" s="40" t="s">
        <v>90</v>
      </c>
      <c r="E74" s="105">
        <f>E75</f>
        <v>1196.81</v>
      </c>
      <c r="F74" s="34">
        <v>3000</v>
      </c>
      <c r="G74" s="34"/>
      <c r="H74" s="34">
        <f>H75</f>
        <v>963.07</v>
      </c>
      <c r="I74" s="177">
        <f t="shared" si="26"/>
        <v>80.469748748757127</v>
      </c>
      <c r="J74" s="177">
        <f t="shared" si="27"/>
        <v>32.102333333333334</v>
      </c>
    </row>
    <row r="75" spans="1:10" ht="25.5" x14ac:dyDescent="0.25">
      <c r="A75" s="222">
        <v>42</v>
      </c>
      <c r="B75" s="223"/>
      <c r="C75" s="224"/>
      <c r="D75" s="40" t="s">
        <v>31</v>
      </c>
      <c r="E75" s="105">
        <v>1196.81</v>
      </c>
      <c r="F75" s="34">
        <v>3000</v>
      </c>
      <c r="G75" s="34"/>
      <c r="H75" s="34">
        <v>963.07</v>
      </c>
      <c r="I75" s="177">
        <f t="shared" si="26"/>
        <v>80.469748748757127</v>
      </c>
      <c r="J75" s="177">
        <f t="shared" si="27"/>
        <v>32.102333333333334</v>
      </c>
    </row>
    <row r="76" spans="1:10" hidden="1" x14ac:dyDescent="0.25">
      <c r="A76" s="225" t="s">
        <v>95</v>
      </c>
      <c r="B76" s="226"/>
      <c r="C76" s="227"/>
      <c r="D76" s="65" t="s">
        <v>96</v>
      </c>
      <c r="E76" s="106"/>
      <c r="F76" s="59">
        <f>F77+F79</f>
        <v>0</v>
      </c>
      <c r="G76" s="59">
        <f t="shared" ref="G76:H76" si="28">G77+G79</f>
        <v>0</v>
      </c>
      <c r="H76" s="59">
        <f t="shared" si="28"/>
        <v>0</v>
      </c>
      <c r="I76" s="177" t="e">
        <f t="shared" si="26"/>
        <v>#DIV/0!</v>
      </c>
      <c r="J76" s="177" t="e">
        <f t="shared" si="27"/>
        <v>#DIV/0!</v>
      </c>
    </row>
    <row r="77" spans="1:10" hidden="1" x14ac:dyDescent="0.25">
      <c r="A77" s="219">
        <v>3</v>
      </c>
      <c r="B77" s="220"/>
      <c r="C77" s="221"/>
      <c r="D77" s="40" t="s">
        <v>14</v>
      </c>
      <c r="E77" s="105"/>
      <c r="F77" s="34">
        <f>F78</f>
        <v>0</v>
      </c>
      <c r="G77" s="34">
        <f t="shared" ref="G77:H77" si="29">G78</f>
        <v>0</v>
      </c>
      <c r="H77" s="34">
        <f t="shared" si="29"/>
        <v>0</v>
      </c>
      <c r="I77" s="177" t="e">
        <f t="shared" si="26"/>
        <v>#DIV/0!</v>
      </c>
      <c r="J77" s="177" t="e">
        <f t="shared" si="27"/>
        <v>#DIV/0!</v>
      </c>
    </row>
    <row r="78" spans="1:10" hidden="1" x14ac:dyDescent="0.25">
      <c r="A78" s="222">
        <v>32</v>
      </c>
      <c r="B78" s="223"/>
      <c r="C78" s="224"/>
      <c r="D78" s="40" t="s">
        <v>24</v>
      </c>
      <c r="E78" s="105"/>
      <c r="F78" s="34"/>
      <c r="G78" s="34"/>
      <c r="H78" s="34"/>
      <c r="I78" s="177" t="e">
        <f t="shared" si="26"/>
        <v>#DIV/0!</v>
      </c>
      <c r="J78" s="177" t="e">
        <f t="shared" si="27"/>
        <v>#DIV/0!</v>
      </c>
    </row>
    <row r="79" spans="1:10" ht="25.5" hidden="1" x14ac:dyDescent="0.25">
      <c r="A79" s="219">
        <v>4</v>
      </c>
      <c r="B79" s="220"/>
      <c r="C79" s="221"/>
      <c r="D79" s="40" t="s">
        <v>90</v>
      </c>
      <c r="E79" s="105"/>
      <c r="F79" s="34">
        <f>F80</f>
        <v>0</v>
      </c>
      <c r="G79" s="34">
        <f t="shared" ref="G79:H79" si="30">G80</f>
        <v>0</v>
      </c>
      <c r="H79" s="34">
        <f t="shared" si="30"/>
        <v>0</v>
      </c>
      <c r="I79" s="177" t="e">
        <f t="shared" si="26"/>
        <v>#DIV/0!</v>
      </c>
      <c r="J79" s="177" t="e">
        <f t="shared" si="27"/>
        <v>#DIV/0!</v>
      </c>
    </row>
    <row r="80" spans="1:10" ht="25.5" hidden="1" x14ac:dyDescent="0.25">
      <c r="A80" s="222">
        <v>42</v>
      </c>
      <c r="B80" s="223"/>
      <c r="C80" s="224"/>
      <c r="D80" s="40" t="s">
        <v>31</v>
      </c>
      <c r="E80" s="105"/>
      <c r="F80" s="34"/>
      <c r="G80" s="34"/>
      <c r="H80" s="34"/>
      <c r="I80" s="177" t="e">
        <f t="shared" si="26"/>
        <v>#DIV/0!</v>
      </c>
      <c r="J80" s="177" t="e">
        <f t="shared" si="27"/>
        <v>#DIV/0!</v>
      </c>
    </row>
    <row r="81" spans="1:10" x14ac:dyDescent="0.25">
      <c r="A81" s="225" t="s">
        <v>97</v>
      </c>
      <c r="B81" s="226"/>
      <c r="C81" s="227"/>
      <c r="D81" s="65" t="s">
        <v>98</v>
      </c>
      <c r="E81" s="106">
        <f>E82</f>
        <v>4089.69</v>
      </c>
      <c r="F81" s="59">
        <f>F82+F85</f>
        <v>1500</v>
      </c>
      <c r="G81" s="59">
        <f t="shared" ref="G81:H81" si="31">G82+G85</f>
        <v>0</v>
      </c>
      <c r="H81" s="59">
        <f t="shared" si="31"/>
        <v>440.65</v>
      </c>
      <c r="I81" s="177">
        <f t="shared" si="26"/>
        <v>10.774655291721377</v>
      </c>
      <c r="J81" s="177">
        <f t="shared" si="27"/>
        <v>29.376666666666669</v>
      </c>
    </row>
    <row r="82" spans="1:10" x14ac:dyDescent="0.25">
      <c r="A82" s="219">
        <v>3</v>
      </c>
      <c r="B82" s="220"/>
      <c r="C82" s="221"/>
      <c r="D82" s="40" t="s">
        <v>14</v>
      </c>
      <c r="E82" s="105">
        <f>E83+E84</f>
        <v>4089.69</v>
      </c>
      <c r="F82" s="34">
        <v>1500</v>
      </c>
      <c r="G82" s="34"/>
      <c r="H82" s="34">
        <f>H84</f>
        <v>440.65</v>
      </c>
      <c r="I82" s="177">
        <f t="shared" si="26"/>
        <v>10.774655291721377</v>
      </c>
      <c r="J82" s="177">
        <f t="shared" si="27"/>
        <v>29.376666666666669</v>
      </c>
    </row>
    <row r="83" spans="1:10" ht="15.75" customHeight="1" x14ac:dyDescent="0.25">
      <c r="A83" s="222">
        <v>31</v>
      </c>
      <c r="B83" s="223"/>
      <c r="C83" s="224"/>
      <c r="D83" s="40" t="s">
        <v>82</v>
      </c>
      <c r="E83" s="105">
        <v>1563.08</v>
      </c>
      <c r="F83" s="34">
        <v>0</v>
      </c>
      <c r="G83" s="34"/>
      <c r="H83" s="34">
        <v>0</v>
      </c>
      <c r="I83" s="177">
        <f t="shared" si="26"/>
        <v>0</v>
      </c>
      <c r="J83" s="177">
        <v>0</v>
      </c>
    </row>
    <row r="84" spans="1:10" x14ac:dyDescent="0.25">
      <c r="A84" s="222">
        <v>32</v>
      </c>
      <c r="B84" s="223"/>
      <c r="C84" s="224"/>
      <c r="D84" s="40" t="s">
        <v>24</v>
      </c>
      <c r="E84" s="105">
        <v>2526.61</v>
      </c>
      <c r="F84" s="34">
        <v>1500</v>
      </c>
      <c r="G84" s="34"/>
      <c r="H84" s="34">
        <v>440.65</v>
      </c>
      <c r="I84" s="177">
        <f t="shared" si="26"/>
        <v>17.440364757520946</v>
      </c>
      <c r="J84" s="177">
        <f t="shared" si="27"/>
        <v>29.376666666666669</v>
      </c>
    </row>
    <row r="85" spans="1:10" ht="25.5" x14ac:dyDescent="0.25">
      <c r="A85" s="219">
        <v>4</v>
      </c>
      <c r="B85" s="220"/>
      <c r="C85" s="221"/>
      <c r="D85" s="40" t="s">
        <v>90</v>
      </c>
      <c r="E85" s="147">
        <v>0</v>
      </c>
      <c r="F85" s="34">
        <v>0</v>
      </c>
      <c r="G85" s="34"/>
      <c r="H85" s="34">
        <v>0</v>
      </c>
      <c r="I85" s="177">
        <v>0</v>
      </c>
      <c r="J85" s="177">
        <v>0</v>
      </c>
    </row>
    <row r="86" spans="1:10" ht="24.75" customHeight="1" x14ac:dyDescent="0.25">
      <c r="A86" s="222">
        <v>42</v>
      </c>
      <c r="B86" s="223"/>
      <c r="C86" s="224"/>
      <c r="D86" s="40" t="s">
        <v>31</v>
      </c>
      <c r="E86" s="105">
        <v>0</v>
      </c>
      <c r="F86" s="34">
        <v>0</v>
      </c>
      <c r="G86" s="34"/>
      <c r="H86" s="34">
        <v>0</v>
      </c>
      <c r="I86" s="177">
        <v>0</v>
      </c>
      <c r="J86" s="177">
        <v>0</v>
      </c>
    </row>
    <row r="88" spans="1:10" x14ac:dyDescent="0.25">
      <c r="H88" s="218"/>
      <c r="I88" s="218"/>
      <c r="J88" s="218"/>
    </row>
    <row r="89" spans="1:10" x14ac:dyDescent="0.25">
      <c r="C89" s="218"/>
      <c r="D89" s="218"/>
      <c r="E89" s="218"/>
      <c r="H89" s="218" t="s">
        <v>138</v>
      </c>
      <c r="I89" s="218"/>
      <c r="J89" s="218"/>
    </row>
    <row r="90" spans="1:10" x14ac:dyDescent="0.25">
      <c r="C90" s="218"/>
      <c r="D90" s="218"/>
      <c r="E90" s="218"/>
      <c r="H90" s="218" t="s">
        <v>139</v>
      </c>
      <c r="I90" s="218"/>
      <c r="J90" s="218"/>
    </row>
    <row r="91" spans="1:10" x14ac:dyDescent="0.25">
      <c r="C91" s="218"/>
      <c r="D91" s="218"/>
      <c r="E91" s="218"/>
      <c r="H91" s="218"/>
      <c r="I91" s="218"/>
      <c r="J91" s="218"/>
    </row>
    <row r="92" spans="1:10" x14ac:dyDescent="0.25">
      <c r="C92" s="218"/>
      <c r="D92" s="218"/>
      <c r="E92" s="218"/>
    </row>
  </sheetData>
  <mergeCells count="88">
    <mergeCell ref="H90:J90"/>
    <mergeCell ref="H91:J91"/>
    <mergeCell ref="H88:J88"/>
    <mergeCell ref="H89:J89"/>
    <mergeCell ref="A8:C8"/>
    <mergeCell ref="A9:C9"/>
    <mergeCell ref="A13:C13"/>
    <mergeCell ref="A12:C12"/>
    <mergeCell ref="A18:C18"/>
    <mergeCell ref="A20:C20"/>
    <mergeCell ref="A21:C21"/>
    <mergeCell ref="A14:C14"/>
    <mergeCell ref="A15:C15"/>
    <mergeCell ref="A16:C16"/>
    <mergeCell ref="A17:C17"/>
    <mergeCell ref="A19:C19"/>
    <mergeCell ref="A1:J1"/>
    <mergeCell ref="A3:J3"/>
    <mergeCell ref="A6:C6"/>
    <mergeCell ref="A10:C10"/>
    <mergeCell ref="A11:C11"/>
    <mergeCell ref="A7:D7"/>
    <mergeCell ref="A4:J4"/>
    <mergeCell ref="A22:C22"/>
    <mergeCell ref="A24:C24"/>
    <mergeCell ref="A29:C29"/>
    <mergeCell ref="A31:C31"/>
    <mergeCell ref="A32:C32"/>
    <mergeCell ref="A23:C23"/>
    <mergeCell ref="A33:C33"/>
    <mergeCell ref="A34:C34"/>
    <mergeCell ref="A28:C28"/>
    <mergeCell ref="A26:C26"/>
    <mergeCell ref="A25:C25"/>
    <mergeCell ref="A30:C30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8:C48"/>
    <mergeCell ref="A49:C49"/>
    <mergeCell ref="A50:C50"/>
    <mergeCell ref="A47:C47"/>
    <mergeCell ref="A51:C51"/>
    <mergeCell ref="A52:C52"/>
    <mergeCell ref="A53:C53"/>
    <mergeCell ref="A54:C54"/>
    <mergeCell ref="A55:C55"/>
    <mergeCell ref="A56:C56"/>
    <mergeCell ref="A57:C57"/>
    <mergeCell ref="A58:C58"/>
    <mergeCell ref="A60:C60"/>
    <mergeCell ref="A61:C61"/>
    <mergeCell ref="A59:C59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C89:E89"/>
    <mergeCell ref="C90:E90"/>
    <mergeCell ref="C91:E91"/>
    <mergeCell ref="C92:E92"/>
    <mergeCell ref="A85:C85"/>
    <mergeCell ref="A86:C86"/>
  </mergeCells>
  <pageMargins left="0.25" right="0.25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Prihodi i rashodi po izvorima</vt:lpstr>
      <vt:lpstr>Rashodi prema funkcijskoj kl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2025-03-18T07:43:47Z</cp:lastPrinted>
  <dcterms:created xsi:type="dcterms:W3CDTF">2022-08-12T12:51:27Z</dcterms:created>
  <dcterms:modified xsi:type="dcterms:W3CDTF">2025-03-18T07:44:28Z</dcterms:modified>
</cp:coreProperties>
</file>