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OneDrive - CARNET\Desktop\ANITA\FINANCIJSKI PLAN\FP 2024. - prijekcija 2025. - 2026\REBALANS - 12-2024 - izmjena DEC-a\"/>
    </mc:Choice>
  </mc:AlternateContent>
  <bookViews>
    <workbookView xWindow="0" yWindow="0" windowWidth="28800" windowHeight="11475"/>
  </bookViews>
  <sheets>
    <sheet name="SAŽETAK" sheetId="1" r:id="rId1"/>
    <sheet name=" Račun prihoda i rashoda" sheetId="3" r:id="rId2"/>
    <sheet name="Prihodi i rashodi po izvorima" sheetId="9" r:id="rId3"/>
    <sheet name="Rashodi prema funkcijskoj kl" sheetId="5" r:id="rId4"/>
    <sheet name="POSEBNI DIO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7" i="1"/>
  <c r="G16" i="7"/>
  <c r="G15" i="7"/>
  <c r="G12" i="7"/>
  <c r="H10" i="7"/>
  <c r="H52" i="7"/>
  <c r="E52" i="7"/>
  <c r="H84" i="7"/>
  <c r="E84" i="7"/>
  <c r="E83" i="7"/>
  <c r="E69" i="7"/>
  <c r="H26" i="7"/>
  <c r="E22" i="7"/>
  <c r="E24" i="7"/>
  <c r="E23" i="7"/>
  <c r="E26" i="7"/>
  <c r="E25" i="7"/>
  <c r="E29" i="7"/>
  <c r="E41" i="7"/>
  <c r="E40" i="7"/>
  <c r="H70" i="3"/>
  <c r="E70" i="3"/>
  <c r="H16" i="7"/>
  <c r="H15" i="7"/>
  <c r="F10" i="7"/>
  <c r="F11" i="7"/>
  <c r="F12" i="7"/>
  <c r="E16" i="5"/>
  <c r="C14" i="5"/>
  <c r="C15" i="5"/>
  <c r="E36" i="9"/>
  <c r="E35" i="9"/>
  <c r="E34" i="9"/>
  <c r="D36" i="9"/>
  <c r="D34" i="9"/>
  <c r="D33" i="9"/>
  <c r="C33" i="9"/>
  <c r="C34" i="9"/>
  <c r="D14" i="9"/>
  <c r="D13" i="9"/>
  <c r="C13" i="9"/>
  <c r="C14" i="9"/>
  <c r="H53" i="3"/>
  <c r="H61" i="3"/>
  <c r="G61" i="3"/>
  <c r="G53" i="3"/>
  <c r="E23" i="3"/>
  <c r="E15" i="3"/>
  <c r="G28" i="3"/>
  <c r="G29" i="3"/>
  <c r="H69" i="3"/>
  <c r="E64" i="3" l="1"/>
  <c r="E78" i="3"/>
  <c r="E69" i="3" s="1"/>
  <c r="F60" i="3"/>
  <c r="F51" i="3"/>
  <c r="H35" i="3"/>
  <c r="H36" i="3"/>
  <c r="H37" i="3"/>
  <c r="H34" i="3"/>
  <c r="H33" i="3"/>
  <c r="E31" i="3"/>
  <c r="H19" i="3"/>
  <c r="H27" i="3"/>
  <c r="H24" i="3"/>
  <c r="G27" i="3"/>
  <c r="G24" i="3"/>
  <c r="F46" i="3" l="1"/>
  <c r="H31" i="3"/>
  <c r="F23" i="3"/>
  <c r="F14" i="3"/>
  <c r="F13" i="3" s="1"/>
  <c r="G17" i="1"/>
  <c r="F45" i="3" l="1"/>
  <c r="G20" i="1"/>
  <c r="H22" i="1"/>
  <c r="I22" i="1"/>
  <c r="I21" i="1"/>
  <c r="H21" i="1" s="1"/>
  <c r="I18" i="1"/>
  <c r="I17" i="1" l="1"/>
  <c r="D16" i="5" l="1"/>
  <c r="E15" i="9"/>
  <c r="D15" i="9" s="1"/>
  <c r="I20" i="1"/>
  <c r="E44" i="9" l="1"/>
  <c r="H57" i="3" l="1"/>
  <c r="G50" i="7"/>
  <c r="G27" i="7"/>
  <c r="G49" i="7"/>
  <c r="G57" i="7"/>
  <c r="G80" i="7"/>
  <c r="G82" i="7"/>
  <c r="H59" i="7"/>
  <c r="H58" i="7" s="1"/>
  <c r="H54" i="7"/>
  <c r="H53" i="7" s="1"/>
  <c r="H67" i="7"/>
  <c r="H76" i="7"/>
  <c r="H83" i="7"/>
  <c r="H35" i="7"/>
  <c r="H37" i="7" l="1"/>
  <c r="H34" i="7"/>
  <c r="E43" i="9"/>
  <c r="E41" i="9"/>
  <c r="E39" i="9"/>
  <c r="E37" i="9"/>
  <c r="E23" i="9"/>
  <c r="E21" i="9"/>
  <c r="E19" i="9"/>
  <c r="E14" i="9"/>
  <c r="H67" i="3"/>
  <c r="H65" i="3"/>
  <c r="H64" i="3" s="1"/>
  <c r="H52" i="3"/>
  <c r="H48" i="3"/>
  <c r="H14" i="7"/>
  <c r="H18" i="7"/>
  <c r="G30" i="3"/>
  <c r="H63" i="3"/>
  <c r="H49" i="3"/>
  <c r="H47" i="3" l="1"/>
  <c r="H60" i="3"/>
  <c r="I27" i="1"/>
  <c r="H17" i="7"/>
  <c r="H22" i="7"/>
  <c r="H13" i="7"/>
  <c r="H33" i="7"/>
  <c r="E33" i="9"/>
  <c r="H66" i="7"/>
  <c r="E18" i="9"/>
  <c r="E17" i="9" s="1"/>
  <c r="E13" i="9" s="1"/>
  <c r="H18" i="3"/>
  <c r="H20" i="3"/>
  <c r="H15" i="3"/>
  <c r="H21" i="7" l="1"/>
  <c r="H51" i="3"/>
  <c r="H12" i="7"/>
  <c r="H65" i="7"/>
  <c r="E59" i="7"/>
  <c r="E14" i="7"/>
  <c r="E19" i="7"/>
  <c r="E30" i="7"/>
  <c r="E35" i="7"/>
  <c r="E39" i="7"/>
  <c r="E44" i="7"/>
  <c r="E48" i="7"/>
  <c r="E54" i="7"/>
  <c r="E56" i="7"/>
  <c r="G56" i="7" s="1"/>
  <c r="E62" i="7"/>
  <c r="E65" i="7"/>
  <c r="E67" i="7"/>
  <c r="E79" i="7"/>
  <c r="G79" i="7" s="1"/>
  <c r="E81" i="7"/>
  <c r="G81" i="7" s="1"/>
  <c r="B15" i="5"/>
  <c r="E15" i="5" s="1"/>
  <c r="E60" i="3"/>
  <c r="G60" i="3" s="1"/>
  <c r="E47" i="3"/>
  <c r="E51" i="3"/>
  <c r="G51" i="3" s="1"/>
  <c r="E20" i="3"/>
  <c r="E18" i="3"/>
  <c r="B43" i="9"/>
  <c r="B41" i="9"/>
  <c r="B39" i="9"/>
  <c r="B37" i="9"/>
  <c r="B34" i="9"/>
  <c r="B23" i="9"/>
  <c r="B21" i="9"/>
  <c r="B19" i="9"/>
  <c r="B17" i="9"/>
  <c r="B14" i="9"/>
  <c r="E14" i="3" l="1"/>
  <c r="E38" i="3" s="1"/>
  <c r="D15" i="5"/>
  <c r="E14" i="5"/>
  <c r="D14" i="5" s="1"/>
  <c r="E46" i="3"/>
  <c r="H23" i="3"/>
  <c r="H14" i="3" s="1"/>
  <c r="H38" i="3" s="1"/>
  <c r="G23" i="3"/>
  <c r="E47" i="7"/>
  <c r="G48" i="7"/>
  <c r="H64" i="7"/>
  <c r="E43" i="7"/>
  <c r="E78" i="7"/>
  <c r="G78" i="7" s="1"/>
  <c r="B14" i="5"/>
  <c r="E38" i="7"/>
  <c r="E18" i="7"/>
  <c r="B33" i="9"/>
  <c r="E58" i="7"/>
  <c r="E53" i="7"/>
  <c r="E34" i="7"/>
  <c r="E13" i="7"/>
  <c r="E64" i="7"/>
  <c r="B13" i="9"/>
  <c r="E45" i="3" l="1"/>
  <c r="G45" i="3" s="1"/>
  <c r="G46" i="3"/>
  <c r="H46" i="3"/>
  <c r="H45" i="3" s="1"/>
  <c r="E13" i="3"/>
  <c r="G13" i="3" s="1"/>
  <c r="G14" i="3"/>
  <c r="E42" i="7"/>
  <c r="E46" i="7"/>
  <c r="G46" i="7" s="1"/>
  <c r="G47" i="7"/>
  <c r="E51" i="7"/>
  <c r="E11" i="7"/>
  <c r="E37" i="7"/>
  <c r="E12" i="7"/>
  <c r="E33" i="7"/>
  <c r="E17" i="7"/>
  <c r="F35" i="1"/>
  <c r="F20" i="1"/>
  <c r="H20" i="1" s="1"/>
  <c r="F17" i="1"/>
  <c r="H11" i="7" l="1"/>
  <c r="G11" i="7"/>
  <c r="H51" i="7"/>
  <c r="E21" i="7"/>
  <c r="F36" i="1" l="1"/>
  <c r="E10" i="7"/>
  <c r="H81" i="3"/>
  <c r="H82" i="3"/>
  <c r="H83" i="3"/>
  <c r="H84" i="3"/>
  <c r="H85" i="3"/>
  <c r="H86" i="3"/>
  <c r="H87" i="3"/>
  <c r="G10" i="7" l="1"/>
  <c r="H88" i="3"/>
  <c r="H13" i="3" l="1"/>
</calcChain>
</file>

<file path=xl/sharedStrings.xml><?xml version="1.0" encoding="utf-8"?>
<sst xmlns="http://schemas.openxmlformats.org/spreadsheetml/2006/main" count="334" uniqueCount="150">
  <si>
    <t>PRIHODI UKUPNO</t>
  </si>
  <si>
    <t>RASHODI UKUPNO</t>
  </si>
  <si>
    <t>RAZLIKA - VIŠAK / MANJAK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</si>
  <si>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</si>
  <si>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</si>
  <si>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</si>
  <si>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</si>
  <si>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</si>
  <si>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</si>
  <si>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</si>
  <si>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</si>
  <si>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</si>
  <si>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</si>
  <si>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</si>
  <si>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</si>
  <si>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</si>
  <si>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</si>
  <si>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</si>
  <si>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</si>
  <si>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</si>
  <si>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</si>
  <si>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</si>
  <si>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</si>
  <si>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</si>
  <si>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</si>
  <si>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Vlastiti prihodi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</si>
  <si>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</si>
  <si>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</si>
  <si>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</si>
  <si>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</si>
  <si>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</si>
  <si>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</si>
  <si>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Ostale pomoći - Ministarstvo</t>
  </si>
  <si>
    <t>Ostale pomoći - JLS (općine)</t>
  </si>
  <si>
    <t>Prihodi od upravnih i administrativnih pristojbi, pristojbi po posebnim propisima i naknada</t>
  </si>
  <si>
    <t>Prihodi od prodaje proizvoda i robe te pruženih usluga i prihodi od donacija</t>
  </si>
  <si>
    <t>Donacije</t>
  </si>
  <si>
    <t>Prihodi za posebne namjene</t>
  </si>
  <si>
    <t>Opći prigodi i primici - Izvorna sredstva KZŽ</t>
  </si>
  <si>
    <t>Decentralizacija</t>
  </si>
  <si>
    <t>Vlastiti izvori</t>
  </si>
  <si>
    <t>Rezultat poslovanja</t>
  </si>
  <si>
    <t>Opći prihodi i primici - izvorna sredstva KZŽ</t>
  </si>
  <si>
    <t>Posebne namjene</t>
  </si>
  <si>
    <t>Ostale pomoći - JLS (Općine)</t>
  </si>
  <si>
    <t>Financijski rashodi</t>
  </si>
  <si>
    <t>Naknade građanima i kućanstvimana temelju osiguranja i dr. naknade</t>
  </si>
  <si>
    <t>opći prihodi i primici</t>
  </si>
  <si>
    <t>09 Obrazovanje</t>
  </si>
  <si>
    <t>091 Predškolsko i osnovno obrazovanje</t>
  </si>
  <si>
    <t>SVEUKUPNI PRIHOD ( 6 I 7)</t>
  </si>
  <si>
    <t>SVEUKUPNI RASHOD ( 3 I 4)</t>
  </si>
  <si>
    <t>UKUPNO:</t>
  </si>
  <si>
    <t>096 Dodatne usluge u obrazovaju</t>
  </si>
  <si>
    <t>PROGRAM J01</t>
  </si>
  <si>
    <t>OBRAZOVANJE</t>
  </si>
  <si>
    <t>Redovni poslovi ustanova osnovnog obrazovanja</t>
  </si>
  <si>
    <t>PRIHODI UKUPNO + VIŠAK</t>
  </si>
  <si>
    <t>5.2</t>
  </si>
  <si>
    <t>5.4</t>
  </si>
  <si>
    <t>4.3</t>
  </si>
  <si>
    <t>2.1</t>
  </si>
  <si>
    <t>3.1</t>
  </si>
  <si>
    <t>1.1</t>
  </si>
  <si>
    <t>1.3</t>
  </si>
  <si>
    <t>4.1</t>
  </si>
  <si>
    <t>PROGRAM 1000</t>
  </si>
  <si>
    <t>OSNOVNO OBRAZOVANJE - ZAKONSKI STANDARD</t>
  </si>
  <si>
    <t>Aktivnost A102000</t>
  </si>
  <si>
    <t>Izvor financiranja 1.3.</t>
  </si>
  <si>
    <t>Aktivnost T103000</t>
  </si>
  <si>
    <t>Oprema, informat., nabava pomagala OŠ</t>
  </si>
  <si>
    <t>PROGRAM 1003</t>
  </si>
  <si>
    <t>DOPUNSKI NASTAVNI I VANNASTAVNI PROGRAM ŠKOLA I OBRAZ.INSTIT.</t>
  </si>
  <si>
    <t>Izvor financiranja 1.1.</t>
  </si>
  <si>
    <t>Aktivnost A102006</t>
  </si>
  <si>
    <t>Program Građanskog odgoja u školi</t>
  </si>
  <si>
    <t>Dopunska sred. za mat. rashode i opremu škole  e-Tehničar</t>
  </si>
  <si>
    <t>Aktivnost T103017</t>
  </si>
  <si>
    <t>Projekt Baltazar</t>
  </si>
  <si>
    <t xml:space="preserve">Rashodi za zaposlene </t>
  </si>
  <si>
    <t>Aktivnost T103018</t>
  </si>
  <si>
    <t>Projekt Zalogajček</t>
  </si>
  <si>
    <t>Aktivnost T103019</t>
  </si>
  <si>
    <t>Projekt Školska shema</t>
  </si>
  <si>
    <t>Aktivnost A102001</t>
  </si>
  <si>
    <t>Financiranje - ostali rashodi OŠ</t>
  </si>
  <si>
    <t>Izvor financiranja 2.1.</t>
  </si>
  <si>
    <t>Rashod za nabavu nefinancijske imovine</t>
  </si>
  <si>
    <t>Izvor financiranja 3.1.</t>
  </si>
  <si>
    <t>Izvor financiranja 4.3.</t>
  </si>
  <si>
    <t>Izvor financiranja 5.2.</t>
  </si>
  <si>
    <t>Ministarstvo</t>
  </si>
  <si>
    <t>Izvor financiranja 5.3.</t>
  </si>
  <si>
    <t>Projekt EU</t>
  </si>
  <si>
    <t>Izvor financiranja 5.4.</t>
  </si>
  <si>
    <t>JLS</t>
  </si>
  <si>
    <t>PRIHODI POSLOVANJA PREMA IZVORIMA FINANCIRANJA</t>
  </si>
  <si>
    <t>RASHODI POSLOVANJA PREMA IZVORIMA FINANCIRANJA</t>
  </si>
  <si>
    <t>PRIHODI POSLOVANJA   PREMA EKONOMSKOJ KLASIFIKACIJI</t>
  </si>
  <si>
    <t>RASHODI POSLOVANJA  PREMA EKONOMSKOJ KLASIFIKACIJI</t>
  </si>
  <si>
    <t xml:space="preserve">  1.1 Opći prihodi i primici</t>
  </si>
  <si>
    <t xml:space="preserve">  1.3 Decentralizacija</t>
  </si>
  <si>
    <t>1. Opći prihodi i primici</t>
  </si>
  <si>
    <t>2. Donacije</t>
  </si>
  <si>
    <t>3. Vlastiti prihodi</t>
  </si>
  <si>
    <t xml:space="preserve">  2.1 Donacija PK</t>
  </si>
  <si>
    <t>4. Prihodi za posebne namjene</t>
  </si>
  <si>
    <t xml:space="preserve">  4.3 Ostali prihodi za posebne namjene</t>
  </si>
  <si>
    <t>5. Pomoći</t>
  </si>
  <si>
    <t xml:space="preserve">  5.4  Općina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</si>
  <si>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</si>
  <si>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</si>
  <si>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</si>
  <si>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</si>
  <si>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</si>
  <si>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</si>
  <si>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FInancijski rashodi</t>
  </si>
  <si>
    <t xml:space="preserve">  5.2 Ministarstvo </t>
  </si>
  <si>
    <t xml:space="preserve">  3.1 Vlastiti prihodi PK</t>
  </si>
  <si>
    <t xml:space="preserve">  5.2   Ministarstvo </t>
  </si>
  <si>
    <t>4. Rashodi za posebne namjene</t>
  </si>
  <si>
    <t>3. Vlastiti rashodi</t>
  </si>
  <si>
    <t>Ostali rashodi</t>
  </si>
  <si>
    <t>Rashodi za dodatna ulaganja na nefinancijskoj imovini</t>
  </si>
  <si>
    <t>Dopunski nastavni i vannastavni program škola i obraz. instit.</t>
  </si>
  <si>
    <t>DOPUNSKI NASTAVNI I VANNASTAVNI PROGRAM ŠKOLA I OBRAZ. INSTIT.</t>
  </si>
  <si>
    <t>Rashod za nabavu nef. imovine</t>
  </si>
  <si>
    <t>Rashodi za dodatna ulaganja na nef. imovini</t>
  </si>
  <si>
    <t>TEKUĆI PLAN 2024.</t>
  </si>
  <si>
    <t>IZVJEŠTAJ PO PROGRAMSKOJ KLASIFIKACIJI</t>
  </si>
  <si>
    <t xml:space="preserve">Naknade građanima i kućanstvima na temelju osiguranja i druge nakn. </t>
  </si>
  <si>
    <t>REPUBLIKA HRVATSKA</t>
  </si>
  <si>
    <t>KRAPINSKO ZAGORSKA ŽUPANIJA</t>
  </si>
  <si>
    <t>OŠ ANTUNA MIHANOVIĆA PETROVSKO</t>
  </si>
  <si>
    <t>OIB: 29768513109</t>
  </si>
  <si>
    <t>OSNOVNA ŠKOLA ANTUNA MIHANOVIĆA PETROVSKO</t>
  </si>
  <si>
    <t>DONOS VIŠKA IZ PRETHODNIH GODINA</t>
  </si>
  <si>
    <t>RAZLIKA - VIŠAK / MANJAK   +  DONOS VIŠKA</t>
  </si>
  <si>
    <t>III. PROMJENA IZNOS (+/-)</t>
  </si>
  <si>
    <t>III. PROMJENA IZNOS</t>
  </si>
  <si>
    <t>PROMJENA POSTOTAK III. IZMJENA</t>
  </si>
  <si>
    <t>III. IZMJENA PLANA 2024.</t>
  </si>
  <si>
    <t xml:space="preserve"> III. IZMJENA I DOPUNA PRORAČUNA OŠ ANTUNA MIHANOVIĆA PETROVSKO ZA 2024. GODINU</t>
  </si>
  <si>
    <t>III. IZMJENA 2024.</t>
  </si>
  <si>
    <t>1.1.</t>
  </si>
  <si>
    <t>Opći prigodi i primici - 5.2.1. Ministarstvo</t>
  </si>
  <si>
    <t>Opći prigodi i primici - 5.7.1. Ministarstvo prijenos EU</t>
  </si>
  <si>
    <t>865,538,08</t>
  </si>
  <si>
    <t>III. IZMJENA I DOPUNA PRORAČUNA OŠ ANTUNA MIHANOVIĆA PETROVSKO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</si>
</sst>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3"/>
      <color indexed="8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0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9" fillId="5" borderId="3" xfId="0" applyNumberFormat="1" applyFont="1" applyFill="1" applyBorder="1" applyAlignment="1" applyProtection="1">
      <alignment horizontal="left" vertical="center"/>
    </xf>
    <xf numFmtId="0" fontId="9" fillId="5" borderId="3" xfId="0" applyNumberFormat="1" applyFont="1" applyFill="1" applyBorder="1" applyAlignment="1" applyProtection="1">
      <alignment vertical="center" wrapText="1"/>
    </xf>
    <xf numFmtId="3" fontId="0" fillId="0" borderId="0" xfId="0" applyNumberFormat="1"/>
    <xf numFmtId="2" fontId="2" fillId="0" borderId="0" xfId="0" applyNumberFormat="1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Border="1" applyAlignment="1" applyProtection="1">
      <alignment vertical="center" wrapText="1"/>
    </xf>
    <xf numFmtId="2" fontId="0" fillId="0" borderId="0" xfId="0" applyNumberFormat="1"/>
    <xf numFmtId="4" fontId="6" fillId="4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0" fontId="8" fillId="2" borderId="3" xfId="0" applyNumberFormat="1" applyFont="1" applyFill="1" applyBorder="1" applyAlignment="1" applyProtection="1">
      <alignment vertical="center" wrapText="1"/>
    </xf>
    <xf numFmtId="0" fontId="16" fillId="2" borderId="3" xfId="0" applyFont="1" applyFill="1" applyBorder="1" applyAlignment="1">
      <alignment horizontal="left" vertical="center"/>
    </xf>
    <xf numFmtId="4" fontId="0" fillId="0" borderId="3" xfId="0" applyNumberFormat="1" applyBorder="1"/>
    <xf numFmtId="4" fontId="15" fillId="0" borderId="3" xfId="0" applyNumberFormat="1" applyFont="1" applyBorder="1"/>
    <xf numFmtId="4" fontId="1" fillId="0" borderId="3" xfId="0" applyNumberFormat="1" applyFont="1" applyBorder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" fontId="6" fillId="6" borderId="3" xfId="0" applyNumberFormat="1" applyFont="1" applyFill="1" applyBorder="1" applyAlignment="1">
      <alignment horizontal="right"/>
    </xf>
    <xf numFmtId="0" fontId="7" fillId="7" borderId="3" xfId="0" applyNumberFormat="1" applyFont="1" applyFill="1" applyBorder="1" applyAlignment="1" applyProtection="1">
      <alignment horizontal="left" vertical="center" wrapText="1"/>
    </xf>
    <xf numFmtId="4" fontId="3" fillId="7" borderId="3" xfId="0" applyNumberFormat="1" applyFont="1" applyFill="1" applyBorder="1" applyAlignment="1">
      <alignment horizontal="right"/>
    </xf>
    <xf numFmtId="0" fontId="9" fillId="6" borderId="3" xfId="0" applyNumberFormat="1" applyFont="1" applyFill="1" applyBorder="1" applyAlignment="1" applyProtection="1">
      <alignment horizontal="left" vertical="center" wrapText="1"/>
    </xf>
    <xf numFmtId="0" fontId="7" fillId="7" borderId="3" xfId="0" quotePrefix="1" applyFont="1" applyFill="1" applyBorder="1" applyAlignment="1">
      <alignment horizontal="left" vertical="center"/>
    </xf>
    <xf numFmtId="0" fontId="8" fillId="7" borderId="3" xfId="0" quotePrefix="1" applyFont="1" applyFill="1" applyBorder="1" applyAlignment="1">
      <alignment horizontal="left" vertical="center"/>
    </xf>
    <xf numFmtId="0" fontId="8" fillId="7" borderId="3" xfId="0" quotePrefix="1" applyFont="1" applyFill="1" applyBorder="1" applyAlignment="1">
      <alignment horizontal="left" vertical="center" wrapText="1"/>
    </xf>
    <xf numFmtId="0" fontId="7" fillId="6" borderId="3" xfId="0" applyNumberFormat="1" applyFont="1" applyFill="1" applyBorder="1" applyAlignment="1" applyProtection="1">
      <alignment horizontal="left" vertical="center" wrapText="1"/>
    </xf>
    <xf numFmtId="0" fontId="9" fillId="6" borderId="3" xfId="0" applyNumberFormat="1" applyFont="1" applyFill="1" applyBorder="1" applyAlignment="1" applyProtection="1">
      <alignment vertical="center" wrapText="1"/>
    </xf>
    <xf numFmtId="4" fontId="6" fillId="2" borderId="3" xfId="0" applyNumberFormat="1" applyFont="1" applyFill="1" applyBorder="1" applyAlignment="1">
      <alignment horizontal="right"/>
    </xf>
    <xf numFmtId="0" fontId="9" fillId="6" borderId="3" xfId="0" applyNumberFormat="1" applyFont="1" applyFill="1" applyBorder="1" applyAlignment="1" applyProtection="1">
      <alignment horizontal="left" vertical="center"/>
    </xf>
    <xf numFmtId="0" fontId="7" fillId="7" borderId="3" xfId="0" quotePrefix="1" applyFont="1" applyFill="1" applyBorder="1" applyAlignment="1">
      <alignment horizontal="left" vertical="center" wrapText="1"/>
    </xf>
    <xf numFmtId="0" fontId="7" fillId="7" borderId="3" xfId="0" applyNumberFormat="1" applyFont="1" applyFill="1" applyBorder="1" applyAlignment="1" applyProtection="1">
      <alignment vertical="center" wrapText="1"/>
    </xf>
    <xf numFmtId="16" fontId="8" fillId="2" borderId="3" xfId="0" quotePrefix="1" applyNumberFormat="1" applyFont="1" applyFill="1" applyBorder="1" applyAlignment="1">
      <alignment horizontal="left" vertical="center"/>
    </xf>
    <xf numFmtId="0" fontId="8" fillId="2" borderId="3" xfId="0" quotePrefix="1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" fontId="3" fillId="7" borderId="3" xfId="0" applyNumberFormat="1" applyFont="1" applyFill="1" applyBorder="1" applyAlignment="1">
      <alignment vertical="center"/>
    </xf>
    <xf numFmtId="4" fontId="14" fillId="2" borderId="3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4" fontId="3" fillId="5" borderId="3" xfId="0" applyNumberFormat="1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vertical="center"/>
    </xf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0" fontId="3" fillId="0" borderId="0" xfId="0" applyNumberFormat="1" applyFont="1" applyFill="1" applyBorder="1" applyAlignment="1" applyProtection="1"/>
    <xf numFmtId="4" fontId="3" fillId="7" borderId="3" xfId="0" applyNumberFormat="1" applyFont="1" applyFill="1" applyBorder="1" applyAlignment="1">
      <alignment horizontal="right" vertical="center"/>
    </xf>
    <xf numFmtId="4" fontId="6" fillId="6" borderId="3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14" fillId="2" borderId="3" xfId="0" applyNumberFormat="1" applyFont="1" applyFill="1" applyBorder="1" applyAlignment="1">
      <alignment horizontal="right" vertical="center"/>
    </xf>
    <xf numFmtId="4" fontId="6" fillId="6" borderId="3" xfId="0" applyNumberFormat="1" applyFont="1" applyFill="1" applyBorder="1" applyAlignment="1">
      <alignment vertical="center"/>
    </xf>
    <xf numFmtId="0" fontId="8" fillId="2" borderId="0" xfId="0" quotePrefix="1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right"/>
    </xf>
    <xf numFmtId="0" fontId="6" fillId="6" borderId="3" xfId="0" applyNumberFormat="1" applyFont="1" applyFill="1" applyBorder="1" applyAlignment="1" applyProtection="1">
      <alignment horizontal="left" vertical="center" wrapText="1"/>
    </xf>
    <xf numFmtId="0" fontId="9" fillId="7" borderId="3" xfId="0" applyNumberFormat="1" applyFont="1" applyFill="1" applyBorder="1" applyAlignment="1" applyProtection="1">
      <alignment vertical="center" wrapText="1"/>
    </xf>
    <xf numFmtId="4" fontId="6" fillId="7" borderId="3" xfId="0" applyNumberFormat="1" applyFont="1" applyFill="1" applyBorder="1" applyAlignment="1">
      <alignment horizontal="right"/>
    </xf>
    <xf numFmtId="0" fontId="9" fillId="7" borderId="3" xfId="0" applyNumberFormat="1" applyFont="1" applyFill="1" applyBorder="1" applyAlignment="1" applyProtection="1">
      <alignment horizontal="left" vertical="center" wrapText="1"/>
    </xf>
    <xf numFmtId="0" fontId="6" fillId="7" borderId="3" xfId="0" applyNumberFormat="1" applyFont="1" applyFill="1" applyBorder="1" applyAlignment="1" applyProtection="1">
      <alignment horizontal="left" vertical="center" wrapText="1"/>
    </xf>
    <xf numFmtId="4" fontId="6" fillId="6" borderId="3" xfId="0" applyNumberFormat="1" applyFont="1" applyFill="1" applyBorder="1" applyAlignment="1" applyProtection="1">
      <alignment horizontal="center" wrapText="1"/>
    </xf>
    <xf numFmtId="0" fontId="17" fillId="3" borderId="4" xfId="0" applyNumberFormat="1" applyFont="1" applyFill="1" applyBorder="1" applyAlignment="1" applyProtection="1">
      <alignment horizontal="left" vertical="center" wrapText="1"/>
    </xf>
    <xf numFmtId="4" fontId="17" fillId="3" borderId="3" xfId="0" applyNumberFormat="1" applyFont="1" applyFill="1" applyBorder="1" applyAlignment="1">
      <alignment horizontal="right"/>
    </xf>
    <xf numFmtId="0" fontId="17" fillId="6" borderId="4" xfId="0" applyNumberFormat="1" applyFont="1" applyFill="1" applyBorder="1" applyAlignment="1" applyProtection="1">
      <alignment horizontal="left" vertical="center" wrapText="1"/>
    </xf>
    <xf numFmtId="4" fontId="17" fillId="6" borderId="3" xfId="0" applyNumberFormat="1" applyFont="1" applyFill="1" applyBorder="1" applyAlignment="1">
      <alignment horizontal="right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7" fillId="7" borderId="4" xfId="0" applyNumberFormat="1" applyFont="1" applyFill="1" applyBorder="1" applyAlignment="1" applyProtection="1">
      <alignment horizontal="left" vertical="center" wrapText="1"/>
    </xf>
    <xf numFmtId="4" fontId="17" fillId="7" borderId="3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6" fillId="4" borderId="3" xfId="0" quotePrefix="1" applyNumberFormat="1" applyFont="1" applyFill="1" applyBorder="1" applyAlignment="1" applyProtection="1">
      <alignment horizontal="center" vertical="center" wrapText="1"/>
    </xf>
    <xf numFmtId="4" fontId="6" fillId="6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/>
    <xf numFmtId="0" fontId="21" fillId="0" borderId="0" xfId="0" applyFont="1"/>
    <xf numFmtId="3" fontId="6" fillId="2" borderId="3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left" vertical="center"/>
    </xf>
    <xf numFmtId="0" fontId="7" fillId="2" borderId="2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6" fillId="2" borderId="1" xfId="0" quotePrefix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center" wrapText="1"/>
    </xf>
    <xf numFmtId="0" fontId="6" fillId="2" borderId="2" xfId="0" quotePrefix="1" applyNumberFormat="1" applyFont="1" applyFill="1" applyBorder="1" applyAlignment="1" applyProtection="1">
      <alignment horizontal="left"/>
    </xf>
    <xf numFmtId="3" fontId="6" fillId="2" borderId="3" xfId="0" applyNumberFormat="1" applyFont="1" applyFill="1" applyBorder="1" applyAlignment="1" applyProtection="1">
      <alignment horizontal="right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10" fontId="6" fillId="6" borderId="3" xfId="0" applyNumberFormat="1" applyFont="1" applyFill="1" applyBorder="1" applyAlignment="1">
      <alignment horizontal="right"/>
    </xf>
    <xf numFmtId="10" fontId="6" fillId="6" borderId="3" xfId="0" applyNumberFormat="1" applyFont="1" applyFill="1" applyBorder="1" applyAlignment="1">
      <alignment horizontal="right" vertical="center"/>
    </xf>
    <xf numFmtId="10" fontId="3" fillId="7" borderId="3" xfId="0" applyNumberFormat="1" applyFont="1" applyFill="1" applyBorder="1" applyAlignment="1">
      <alignment horizontal="right" vertical="center"/>
    </xf>
    <xf numFmtId="10" fontId="3" fillId="2" borderId="3" xfId="0" applyNumberFormat="1" applyFont="1" applyFill="1" applyBorder="1" applyAlignment="1">
      <alignment horizontal="right" vertical="center"/>
    </xf>
    <xf numFmtId="4" fontId="6" fillId="4" borderId="3" xfId="0" applyNumberFormat="1" applyFont="1" applyFill="1" applyBorder="1" applyAlignment="1" applyProtection="1">
      <alignment horizontal="right" vertical="center" wrapText="1"/>
    </xf>
    <xf numFmtId="10" fontId="6" fillId="4" borderId="3" xfId="0" applyNumberFormat="1" applyFont="1" applyFill="1" applyBorder="1" applyAlignment="1" applyProtection="1">
      <alignment horizontal="right" vertical="center" wrapText="1"/>
    </xf>
    <xf numFmtId="0" fontId="24" fillId="0" borderId="3" xfId="0" applyFont="1" applyBorder="1"/>
    <xf numFmtId="4" fontId="0" fillId="0" borderId="0" xfId="0" applyNumberFormat="1"/>
    <xf numFmtId="10" fontId="6" fillId="4" borderId="3" xfId="0" applyNumberFormat="1" applyFont="1" applyFill="1" applyBorder="1" applyAlignment="1" applyProtection="1">
      <alignment horizontal="center" vertical="center" wrapText="1"/>
    </xf>
    <xf numFmtId="10" fontId="6" fillId="6" borderId="4" xfId="0" applyNumberFormat="1" applyFont="1" applyFill="1" applyBorder="1" applyAlignment="1" applyProtection="1">
      <alignment horizontal="center" vertical="center" wrapText="1"/>
    </xf>
    <xf numFmtId="10" fontId="3" fillId="2" borderId="3" xfId="0" applyNumberFormat="1" applyFont="1" applyFill="1" applyBorder="1" applyAlignment="1" applyProtection="1">
      <alignment horizontal="right" vertical="center" wrapText="1"/>
    </xf>
    <xf numFmtId="4" fontId="3" fillId="7" borderId="3" xfId="0" applyNumberFormat="1" applyFont="1" applyFill="1" applyBorder="1" applyAlignment="1" applyProtection="1">
      <alignment horizontal="right" vertical="center" wrapText="1"/>
    </xf>
    <xf numFmtId="10" fontId="3" fillId="7" borderId="3" xfId="0" applyNumberFormat="1" applyFont="1" applyFill="1" applyBorder="1" applyAlignment="1" applyProtection="1">
      <alignment horizontal="right" vertical="center" wrapText="1"/>
    </xf>
    <xf numFmtId="4" fontId="3" fillId="7" borderId="4" xfId="0" applyNumberFormat="1" applyFont="1" applyFill="1" applyBorder="1" applyAlignment="1">
      <alignment horizontal="right"/>
    </xf>
    <xf numFmtId="4" fontId="3" fillId="7" borderId="3" xfId="0" applyNumberFormat="1" applyFont="1" applyFill="1" applyBorder="1" applyAlignment="1" applyProtection="1">
      <alignment horizontal="right" wrapText="1"/>
    </xf>
    <xf numFmtId="10" fontId="6" fillId="6" borderId="3" xfId="0" applyNumberFormat="1" applyFont="1" applyFill="1" applyBorder="1" applyAlignment="1" applyProtection="1">
      <alignment horizontal="center" wrapText="1"/>
    </xf>
    <xf numFmtId="10" fontId="3" fillId="7" borderId="3" xfId="0" applyNumberFormat="1" applyFont="1" applyFill="1" applyBorder="1" applyAlignment="1" applyProtection="1">
      <alignment horizontal="right" wrapText="1"/>
    </xf>
    <xf numFmtId="10" fontId="3" fillId="2" borderId="3" xfId="0" applyNumberFormat="1" applyFont="1" applyFill="1" applyBorder="1" applyAlignment="1" applyProtection="1">
      <alignment horizontal="right" wrapText="1"/>
    </xf>
    <xf numFmtId="10" fontId="6" fillId="7" borderId="3" xfId="0" applyNumberFormat="1" applyFont="1" applyFill="1" applyBorder="1" applyAlignment="1">
      <alignment horizontal="right"/>
    </xf>
    <xf numFmtId="10" fontId="6" fillId="2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10" fontId="0" fillId="0" borderId="0" xfId="0" applyNumberFormat="1"/>
    <xf numFmtId="10" fontId="3" fillId="0" borderId="0" xfId="0" applyNumberFormat="1" applyFont="1" applyFill="1" applyBorder="1" applyAlignment="1" applyProtection="1">
      <alignment vertical="center" wrapText="1"/>
    </xf>
    <xf numFmtId="10" fontId="17" fillId="6" borderId="3" xfId="0" applyNumberFormat="1" applyFont="1" applyFill="1" applyBorder="1" applyAlignment="1">
      <alignment horizontal="right"/>
    </xf>
    <xf numFmtId="10" fontId="17" fillId="3" borderId="3" xfId="0" applyNumberFormat="1" applyFont="1" applyFill="1" applyBorder="1" applyAlignment="1">
      <alignment horizontal="right"/>
    </xf>
    <xf numFmtId="10" fontId="3" fillId="2" borderId="3" xfId="0" applyNumberFormat="1" applyFont="1" applyFill="1" applyBorder="1" applyAlignment="1">
      <alignment horizontal="right"/>
    </xf>
    <xf numFmtId="10" fontId="6" fillId="3" borderId="3" xfId="0" applyNumberFormat="1" applyFont="1" applyFill="1" applyBorder="1" applyAlignment="1">
      <alignment horizontal="right"/>
    </xf>
    <xf numFmtId="0" fontId="7" fillId="2" borderId="2" xfId="0" applyNumberFormat="1" applyFont="1" applyFill="1" applyBorder="1" applyAlignment="1" applyProtection="1">
      <alignment vertical="center"/>
    </xf>
    <xf numFmtId="0" fontId="7" fillId="2" borderId="1" xfId="0" quotePrefix="1" applyFont="1" applyFill="1" applyBorder="1" applyAlignment="1">
      <alignment horizontal="left" vertical="center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7" borderId="3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4" fontId="6" fillId="7" borderId="3" xfId="0" applyNumberFormat="1" applyFont="1" applyFill="1" applyBorder="1" applyAlignment="1" applyProtection="1">
      <alignment horizontal="right" vertical="center" wrapText="1"/>
    </xf>
    <xf numFmtId="4" fontId="6" fillId="2" borderId="3" xfId="0" applyNumberFormat="1" applyFont="1" applyFill="1" applyBorder="1" applyAlignment="1" applyProtection="1">
      <alignment horizontal="right" vertical="center" wrapText="1"/>
    </xf>
    <xf numFmtId="4" fontId="6" fillId="2" borderId="0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 applyProtection="1">
      <alignment horizontal="right" wrapText="1"/>
    </xf>
    <xf numFmtId="2" fontId="1" fillId="0" borderId="0" xfId="0" applyNumberFormat="1" applyFont="1"/>
    <xf numFmtId="2" fontId="6" fillId="0" borderId="0" xfId="0" applyNumberFormat="1" applyFont="1" applyFill="1" applyBorder="1" applyAlignment="1" applyProtection="1">
      <alignment vertical="center" wrapText="1"/>
    </xf>
    <xf numFmtId="4" fontId="6" fillId="7" borderId="3" xfId="0" applyNumberFormat="1" applyFont="1" applyFill="1" applyBorder="1" applyAlignment="1">
      <alignment vertical="center"/>
    </xf>
    <xf numFmtId="4" fontId="6" fillId="7" borderId="3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right" vertical="center"/>
    </xf>
    <xf numFmtId="4" fontId="25" fillId="0" borderId="3" xfId="0" applyNumberFormat="1" applyFont="1" applyBorder="1"/>
    <xf numFmtId="0" fontId="6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4" fontId="3" fillId="2" borderId="6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4" fontId="0" fillId="0" borderId="0" xfId="0" applyNumberFormat="1" applyBorder="1"/>
    <xf numFmtId="0" fontId="20" fillId="0" borderId="0" xfId="0" applyNumberFormat="1" applyFont="1" applyFill="1" applyBorder="1" applyAlignment="1" applyProtection="1">
      <alignment vertical="center" wrapText="1"/>
    </xf>
    <xf numFmtId="0" fontId="23" fillId="0" borderId="0" xfId="0" applyFont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left" vertical="center" wrapText="1"/>
    </xf>
    <xf numFmtId="0" fontId="7" fillId="2" borderId="2" xfId="0" applyNumberFormat="1" applyFont="1" applyFill="1" applyBorder="1" applyAlignment="1" applyProtection="1">
      <alignment vertical="center" wrapText="1"/>
    </xf>
    <xf numFmtId="0" fontId="7" fillId="2" borderId="2" xfId="0" applyNumberFormat="1" applyFont="1" applyFill="1" applyBorder="1" applyAlignment="1" applyProtection="1">
      <alignment vertical="center"/>
    </xf>
    <xf numFmtId="0" fontId="7" fillId="2" borderId="1" xfId="0" quotePrefix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6" fillId="3" borderId="1" xfId="0" quotePrefix="1" applyFont="1" applyFill="1" applyBorder="1" applyAlignment="1">
      <alignment horizontal="center" vertical="center" wrapText="1"/>
    </xf>
    <xf numFmtId="0" fontId="6" fillId="3" borderId="2" xfId="0" quotePrefix="1" applyFont="1" applyFill="1" applyBorder="1" applyAlignment="1">
      <alignment horizontal="center" vertical="center" wrapText="1"/>
    </xf>
    <xf numFmtId="0" fontId="6" fillId="3" borderId="4" xfId="0" quotePrefix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>
      <alignment horizontal="left" vertical="center" wrapText="1"/>
    </xf>
    <xf numFmtId="0" fontId="7" fillId="2" borderId="1" xfId="0" quotePrefix="1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Alignment="1">
      <alignment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4" xfId="0" quotePrefix="1" applyFont="1" applyFill="1" applyBorder="1" applyAlignment="1">
      <alignment horizontal="center" vertical="center" wrapText="1"/>
    </xf>
    <xf numFmtId="0" fontId="7" fillId="2" borderId="3" xfId="0" quotePrefix="1" applyNumberFormat="1" applyFont="1" applyFill="1" applyBorder="1" applyAlignment="1" applyProtection="1">
      <alignment horizontal="left" vertical="center" wrapText="1"/>
    </xf>
    <xf numFmtId="0" fontId="7" fillId="2" borderId="1" xfId="0" quotePrefix="1" applyNumberFormat="1" applyFont="1" applyFill="1" applyBorder="1" applyAlignment="1" applyProtection="1">
      <alignment horizontal="center" vertical="center" wrapText="1"/>
    </xf>
    <xf numFmtId="0" fontId="7" fillId="2" borderId="2" xfId="0" quotePrefix="1" applyNumberFormat="1" applyFont="1" applyFill="1" applyBorder="1" applyAlignment="1" applyProtection="1">
      <alignment horizontal="center" vertical="center" wrapText="1"/>
    </xf>
    <xf numFmtId="0" fontId="7" fillId="2" borderId="4" xfId="0" quotePrefix="1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6" borderId="1" xfId="0" applyNumberFormat="1" applyFont="1" applyFill="1" applyBorder="1" applyAlignment="1" applyProtection="1">
      <alignment horizontal="left" vertical="center" wrapText="1"/>
    </xf>
    <xf numFmtId="0" fontId="17" fillId="6" borderId="2" xfId="0" applyNumberFormat="1" applyFont="1" applyFill="1" applyBorder="1" applyAlignment="1" applyProtection="1">
      <alignment horizontal="left" vertical="center" wrapText="1"/>
    </xf>
    <xf numFmtId="0" fontId="17" fillId="6" borderId="4" xfId="0" applyNumberFormat="1" applyFont="1" applyFill="1" applyBorder="1" applyAlignment="1" applyProtection="1">
      <alignment horizontal="left" vertical="center" wrapText="1"/>
    </xf>
    <xf numFmtId="0" fontId="17" fillId="3" borderId="1" xfId="0" applyNumberFormat="1" applyFont="1" applyFill="1" applyBorder="1" applyAlignment="1" applyProtection="1">
      <alignment horizontal="left" vertical="center" wrapText="1"/>
    </xf>
    <xf numFmtId="0" fontId="17" fillId="3" borderId="2" xfId="0" applyNumberFormat="1" applyFont="1" applyFill="1" applyBorder="1" applyAlignment="1" applyProtection="1">
      <alignment horizontal="left" vertical="center" wrapText="1"/>
    </xf>
    <xf numFmtId="0" fontId="17" fillId="3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0" fontId="6" fillId="7" borderId="2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3" fillId="2" borderId="1" xfId="0" applyNumberFormat="1" applyFont="1" applyFill="1" applyBorder="1" applyAlignment="1" applyProtection="1">
      <alignment horizontal="left" vertical="center" wrapText="1"/>
    </xf>
    <xf numFmtId="0" fontId="13" fillId="2" borderId="2" xfId="0" applyNumberFormat="1" applyFont="1" applyFill="1" applyBorder="1" applyAlignment="1" applyProtection="1">
      <alignment horizontal="left" vertical="center" wrapText="1"/>
    </xf>
    <xf numFmtId="0" fontId="13" fillId="2" borderId="4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7" fillId="7" borderId="1" xfId="0" applyNumberFormat="1" applyFont="1" applyFill="1" applyBorder="1" applyAlignment="1" applyProtection="1">
      <alignment horizontal="left" vertical="center" wrapText="1"/>
    </xf>
    <xf numFmtId="0" fontId="17" fillId="7" borderId="2" xfId="0" applyNumberFormat="1" applyFont="1" applyFill="1" applyBorder="1" applyAlignment="1" applyProtection="1">
      <alignment horizontal="left" vertical="center" wrapText="1"/>
    </xf>
    <xf numFmtId="0" fontId="17" fillId="7" borderId="4" xfId="0" applyNumberFormat="1" applyFont="1" applyFill="1" applyBorder="1" applyAlignment="1" applyProtection="1">
      <alignment horizontal="left" vertical="center" wrapTex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workbookViewId="0">
      <selection activeCell="A7" sqref="A7:I7"/>
    </sheetView>
  </sheetViews>
  <sheetFormatPr defaultRowHeight="15" x14ac:dyDescent="0.25"/>
  <cols>
    <col min="5" max="5" width="17.28515625" customWidth="1"/>
    <col min="6" max="6" width="19.140625" style="30" customWidth="1"/>
    <col min="7" max="7" width="17.85546875" style="30" customWidth="1"/>
    <col min="8" max="8" width="17.140625" style="30" customWidth="1"/>
    <col min="9" max="9" width="18.42578125" style="162" customWidth="1"/>
  </cols>
  <sheetData>
    <row r="1" spans="1:9" ht="15.75" x14ac:dyDescent="0.25">
      <c r="A1" s="105" t="s">
        <v>132</v>
      </c>
    </row>
    <row r="2" spans="1:9" ht="15.75" x14ac:dyDescent="0.25">
      <c r="A2" s="105" t="s">
        <v>133</v>
      </c>
    </row>
    <row r="3" spans="1:9" ht="18.75" x14ac:dyDescent="0.3">
      <c r="A3" s="106" t="s">
        <v>136</v>
      </c>
    </row>
    <row r="5" spans="1:9" ht="15" customHeight="1" x14ac:dyDescent="0.25">
      <c r="A5" s="176"/>
      <c r="B5" s="176"/>
      <c r="C5" s="176"/>
      <c r="D5" s="176"/>
      <c r="E5" s="176"/>
      <c r="F5" s="176"/>
      <c r="G5" s="176"/>
      <c r="H5" s="176"/>
      <c r="I5" s="176"/>
    </row>
    <row r="6" spans="1:9" ht="36.75" customHeight="1" x14ac:dyDescent="0.25">
      <c r="A6" s="176"/>
      <c r="B6" s="176"/>
      <c r="C6" s="176"/>
      <c r="D6" s="176"/>
      <c r="E6" s="176"/>
      <c r="F6" s="176"/>
      <c r="G6" s="176"/>
      <c r="H6" s="176"/>
      <c r="I6" s="176"/>
    </row>
    <row r="7" spans="1:9" ht="37.5" customHeight="1" x14ac:dyDescent="0.25">
      <c r="A7" s="177" t="s">
        <v>143</v>
      </c>
      <c r="B7" s="177"/>
      <c r="C7" s="177"/>
      <c r="D7" s="177"/>
      <c r="E7" s="177"/>
      <c r="F7" s="177"/>
      <c r="G7" s="177"/>
      <c r="H7" s="177"/>
      <c r="I7" s="177"/>
    </row>
    <row r="8" spans="1:9" ht="18" x14ac:dyDescent="0.25">
      <c r="A8" s="18"/>
      <c r="B8" s="18"/>
      <c r="C8" s="18"/>
      <c r="D8" s="18"/>
      <c r="E8" s="18"/>
      <c r="F8" s="18"/>
      <c r="G8" s="171"/>
      <c r="H8" s="99"/>
      <c r="I8" s="155"/>
    </row>
    <row r="9" spans="1:9" ht="15.75" x14ac:dyDescent="0.25">
      <c r="A9" s="182" t="s">
        <v>21</v>
      </c>
      <c r="B9" s="182"/>
      <c r="C9" s="182"/>
      <c r="D9" s="182"/>
      <c r="E9" s="182"/>
      <c r="F9" s="182"/>
      <c r="G9" s="183"/>
      <c r="H9" s="183"/>
      <c r="I9" s="183"/>
    </row>
    <row r="10" spans="1:9" ht="18" customHeight="1" x14ac:dyDescent="0.25">
      <c r="A10" s="189"/>
      <c r="B10" s="189"/>
      <c r="C10" s="189"/>
      <c r="D10" s="189"/>
      <c r="E10" s="189"/>
      <c r="F10" s="18"/>
      <c r="G10" s="4"/>
      <c r="H10" s="4"/>
      <c r="I10" s="156"/>
    </row>
    <row r="11" spans="1:9" ht="16.5" customHeight="1" x14ac:dyDescent="0.25">
      <c r="A11" s="189"/>
      <c r="B11" s="189"/>
      <c r="C11" s="189"/>
      <c r="D11" s="189"/>
      <c r="E11" s="189"/>
      <c r="F11" s="18"/>
      <c r="G11" s="4"/>
      <c r="H11" s="4"/>
      <c r="I11" s="156"/>
    </row>
    <row r="12" spans="1:9" ht="16.5" customHeight="1" x14ac:dyDescent="0.25">
      <c r="A12" s="190"/>
      <c r="B12" s="190"/>
      <c r="C12" s="190"/>
      <c r="D12" s="190"/>
      <c r="E12" s="190"/>
      <c r="F12" s="104"/>
      <c r="G12" s="4"/>
      <c r="H12" s="4"/>
      <c r="I12" s="156"/>
    </row>
    <row r="13" spans="1:9" ht="15.75" x14ac:dyDescent="0.25">
      <c r="A13" s="182" t="s">
        <v>26</v>
      </c>
      <c r="B13" s="184"/>
      <c r="C13" s="184"/>
      <c r="D13" s="184"/>
      <c r="E13" s="184"/>
      <c r="F13" s="184"/>
      <c r="G13" s="184"/>
      <c r="H13" s="184"/>
      <c r="I13" s="184"/>
    </row>
    <row r="14" spans="1:9" ht="18" x14ac:dyDescent="0.25">
      <c r="A14" s="1"/>
      <c r="B14" s="2"/>
      <c r="C14" s="2"/>
      <c r="D14" s="2"/>
      <c r="E14" s="5"/>
      <c r="F14" s="76"/>
      <c r="G14" s="76"/>
      <c r="H14" s="76"/>
      <c r="I14" s="77"/>
    </row>
    <row r="15" spans="1:9" ht="41.25" customHeight="1" x14ac:dyDescent="0.25">
      <c r="A15" s="186" t="s">
        <v>18</v>
      </c>
      <c r="B15" s="187"/>
      <c r="C15" s="187"/>
      <c r="D15" s="187"/>
      <c r="E15" s="188"/>
      <c r="F15" s="152" t="s">
        <v>129</v>
      </c>
      <c r="G15" s="152" t="s">
        <v>139</v>
      </c>
      <c r="H15" s="152" t="s">
        <v>141</v>
      </c>
      <c r="I15" s="152" t="s">
        <v>144</v>
      </c>
    </row>
    <row r="16" spans="1:9" ht="12.75" customHeight="1" x14ac:dyDescent="0.25">
      <c r="A16" s="21"/>
      <c r="B16" s="22"/>
      <c r="C16" s="22">
        <v>1</v>
      </c>
      <c r="D16" s="23"/>
      <c r="E16" s="24"/>
      <c r="F16" s="64">
        <v>2</v>
      </c>
      <c r="G16" s="64">
        <v>3</v>
      </c>
      <c r="H16" s="64">
        <v>4</v>
      </c>
      <c r="I16" s="64">
        <v>5</v>
      </c>
    </row>
    <row r="17" spans="1:9" x14ac:dyDescent="0.25">
      <c r="A17" s="185" t="s">
        <v>0</v>
      </c>
      <c r="B17" s="179"/>
      <c r="C17" s="179"/>
      <c r="D17" s="179"/>
      <c r="E17" s="180"/>
      <c r="F17" s="57">
        <f t="shared" ref="F17" si="0">F18+F19</f>
        <v>1047151.84</v>
      </c>
      <c r="G17" s="57">
        <f>G18</f>
        <v>2357.98</v>
      </c>
      <c r="H17" s="142">
        <f>G17/F17</f>
        <v>2.2518033296871254E-3</v>
      </c>
      <c r="I17" s="57">
        <f>I18</f>
        <v>1049509.82</v>
      </c>
    </row>
    <row r="18" spans="1:9" x14ac:dyDescent="0.25">
      <c r="A18" s="178" t="s">
        <v>111</v>
      </c>
      <c r="B18" s="179"/>
      <c r="C18" s="179"/>
      <c r="D18" s="179"/>
      <c r="E18" s="180"/>
      <c r="F18" s="32">
        <v>1047151.84</v>
      </c>
      <c r="G18" s="57">
        <v>2357.98</v>
      </c>
      <c r="H18" s="142">
        <f>G18/F18</f>
        <v>2.2518033296871254E-3</v>
      </c>
      <c r="I18" s="57">
        <f>F18+G18</f>
        <v>1049509.82</v>
      </c>
    </row>
    <row r="19" spans="1:9" x14ac:dyDescent="0.25">
      <c r="A19" s="181" t="s">
        <v>112</v>
      </c>
      <c r="B19" s="180"/>
      <c r="C19" s="180"/>
      <c r="D19" s="180"/>
      <c r="E19" s="180"/>
      <c r="F19" s="32">
        <v>0</v>
      </c>
      <c r="G19" s="57">
        <v>0</v>
      </c>
      <c r="H19" s="142">
        <v>0</v>
      </c>
      <c r="I19" s="57">
        <v>0</v>
      </c>
    </row>
    <row r="20" spans="1:9" x14ac:dyDescent="0.25">
      <c r="A20" s="108" t="s">
        <v>1</v>
      </c>
      <c r="B20" s="109"/>
      <c r="C20" s="109"/>
      <c r="D20" s="109"/>
      <c r="E20" s="109"/>
      <c r="F20" s="57">
        <f t="shared" ref="F20" si="1">F21+F22</f>
        <v>1057426.97</v>
      </c>
      <c r="G20" s="57">
        <f>G21</f>
        <v>2357.98</v>
      </c>
      <c r="H20" s="142">
        <f>I20/F20</f>
        <v>1.0022299223179449</v>
      </c>
      <c r="I20" s="57">
        <f>I21+I22</f>
        <v>1059784.95</v>
      </c>
    </row>
    <row r="21" spans="1:9" x14ac:dyDescent="0.25">
      <c r="A21" s="191" t="s">
        <v>113</v>
      </c>
      <c r="B21" s="179"/>
      <c r="C21" s="179"/>
      <c r="D21" s="179"/>
      <c r="E21" s="179"/>
      <c r="F21" s="32">
        <v>1018326.97</v>
      </c>
      <c r="G21" s="57">
        <v>2357.98</v>
      </c>
      <c r="H21" s="142">
        <f>I21/F21</f>
        <v>1.0023155431108732</v>
      </c>
      <c r="I21" s="57">
        <f>F21+G21</f>
        <v>1020684.95</v>
      </c>
    </row>
    <row r="22" spans="1:9" x14ac:dyDescent="0.25">
      <c r="A22" s="181" t="s">
        <v>114</v>
      </c>
      <c r="B22" s="180"/>
      <c r="C22" s="180"/>
      <c r="D22" s="180"/>
      <c r="E22" s="180"/>
      <c r="F22" s="32">
        <v>39100</v>
      </c>
      <c r="G22" s="57">
        <v>0</v>
      </c>
      <c r="H22" s="142">
        <f>I22/F22</f>
        <v>1</v>
      </c>
      <c r="I22" s="57">
        <f>F22+G22</f>
        <v>39100</v>
      </c>
    </row>
    <row r="23" spans="1:9" ht="9" customHeight="1" x14ac:dyDescent="0.25">
      <c r="A23" s="151"/>
      <c r="B23" s="150"/>
      <c r="C23" s="150"/>
      <c r="D23" s="150"/>
      <c r="E23" s="150"/>
      <c r="F23" s="32"/>
      <c r="G23" s="57"/>
      <c r="H23" s="142"/>
      <c r="I23" s="57"/>
    </row>
    <row r="24" spans="1:9" x14ac:dyDescent="0.25">
      <c r="A24" s="191" t="s">
        <v>2</v>
      </c>
      <c r="B24" s="179"/>
      <c r="C24" s="179"/>
      <c r="D24" s="179"/>
      <c r="E24" s="179"/>
      <c r="F24" s="57">
        <v>7025.05</v>
      </c>
      <c r="G24" s="57">
        <v>0</v>
      </c>
      <c r="H24" s="142">
        <v>0</v>
      </c>
      <c r="I24" s="57">
        <v>7025.05</v>
      </c>
    </row>
    <row r="25" spans="1:9" ht="15.75" customHeight="1" x14ac:dyDescent="0.25">
      <c r="A25" s="197" t="s">
        <v>137</v>
      </c>
      <c r="B25" s="197"/>
      <c r="C25" s="197"/>
      <c r="D25" s="197"/>
      <c r="E25" s="197"/>
      <c r="F25" s="32">
        <v>0</v>
      </c>
      <c r="G25" s="57">
        <v>0</v>
      </c>
      <c r="H25" s="142">
        <v>0</v>
      </c>
      <c r="I25" s="57">
        <v>0</v>
      </c>
    </row>
    <row r="26" spans="1:9" ht="7.5" customHeight="1" x14ac:dyDescent="0.25">
      <c r="A26" s="198"/>
      <c r="B26" s="199"/>
      <c r="C26" s="199"/>
      <c r="D26" s="199"/>
      <c r="E26" s="200"/>
      <c r="F26" s="32"/>
      <c r="G26" s="57"/>
      <c r="H26" s="142"/>
      <c r="I26" s="57"/>
    </row>
    <row r="27" spans="1:9" ht="15.75" customHeight="1" x14ac:dyDescent="0.25">
      <c r="A27" s="197" t="s">
        <v>138</v>
      </c>
      <c r="B27" s="197"/>
      <c r="C27" s="197"/>
      <c r="D27" s="197"/>
      <c r="E27" s="197"/>
      <c r="F27" s="32">
        <v>7025.05</v>
      </c>
      <c r="G27" s="57">
        <v>0</v>
      </c>
      <c r="H27" s="142">
        <v>0</v>
      </c>
      <c r="I27" s="57">
        <f>I24-I25</f>
        <v>7025.05</v>
      </c>
    </row>
    <row r="28" spans="1:9" ht="18" x14ac:dyDescent="0.25">
      <c r="A28" s="110"/>
      <c r="B28" s="111"/>
      <c r="C28" s="111"/>
      <c r="D28" s="111"/>
      <c r="E28" s="111"/>
      <c r="F28" s="112"/>
      <c r="G28" s="112"/>
      <c r="H28" s="112"/>
      <c r="I28" s="168"/>
    </row>
    <row r="29" spans="1:9" ht="15.75" x14ac:dyDescent="0.25">
      <c r="A29" s="192" t="s">
        <v>27</v>
      </c>
      <c r="B29" s="193"/>
      <c r="C29" s="193"/>
      <c r="D29" s="193"/>
      <c r="E29" s="193"/>
      <c r="F29" s="193"/>
      <c r="G29" s="193"/>
      <c r="H29" s="193"/>
      <c r="I29" s="193"/>
    </row>
    <row r="30" spans="1:9" ht="18" x14ac:dyDescent="0.25">
      <c r="A30" s="110"/>
      <c r="B30" s="111"/>
      <c r="C30" s="111"/>
      <c r="D30" s="111"/>
      <c r="E30" s="111"/>
      <c r="F30" s="112"/>
      <c r="G30" s="112"/>
      <c r="H30" s="112"/>
      <c r="I30" s="168"/>
    </row>
    <row r="31" spans="1:9" ht="39" customHeight="1" x14ac:dyDescent="0.25">
      <c r="A31" s="194" t="s">
        <v>18</v>
      </c>
      <c r="B31" s="195"/>
      <c r="C31" s="195"/>
      <c r="D31" s="195"/>
      <c r="E31" s="196"/>
      <c r="F31" s="153" t="s">
        <v>129</v>
      </c>
      <c r="G31" s="153" t="s">
        <v>140</v>
      </c>
      <c r="H31" s="153" t="s">
        <v>141</v>
      </c>
      <c r="I31" s="153" t="s">
        <v>144</v>
      </c>
    </row>
    <row r="32" spans="1:9" ht="15.75" customHeight="1" x14ac:dyDescent="0.25">
      <c r="A32" s="113"/>
      <c r="B32" s="114"/>
      <c r="C32" s="114">
        <v>1</v>
      </c>
      <c r="D32" s="115"/>
      <c r="E32" s="116"/>
      <c r="F32" s="64">
        <v>2</v>
      </c>
      <c r="G32" s="64">
        <v>3</v>
      </c>
      <c r="H32" s="64">
        <v>4</v>
      </c>
      <c r="I32" s="64">
        <v>5</v>
      </c>
    </row>
    <row r="33" spans="1:9" x14ac:dyDescent="0.25">
      <c r="A33" s="181" t="s">
        <v>115</v>
      </c>
      <c r="B33" s="180"/>
      <c r="C33" s="180"/>
      <c r="D33" s="180"/>
      <c r="E33" s="180"/>
      <c r="F33" s="107">
        <v>0</v>
      </c>
      <c r="G33" s="107">
        <v>0</v>
      </c>
      <c r="H33" s="107">
        <v>0</v>
      </c>
      <c r="I33" s="117">
        <v>0</v>
      </c>
    </row>
    <row r="34" spans="1:9" x14ac:dyDescent="0.25">
      <c r="A34" s="181" t="s">
        <v>116</v>
      </c>
      <c r="B34" s="180"/>
      <c r="C34" s="180"/>
      <c r="D34" s="180"/>
      <c r="E34" s="180"/>
      <c r="F34" s="107">
        <v>0</v>
      </c>
      <c r="G34" s="107">
        <v>0</v>
      </c>
      <c r="H34" s="107">
        <v>0</v>
      </c>
      <c r="I34" s="117">
        <v>0</v>
      </c>
    </row>
    <row r="35" spans="1:9" x14ac:dyDescent="0.25">
      <c r="A35" s="191" t="s">
        <v>3</v>
      </c>
      <c r="B35" s="179"/>
      <c r="C35" s="179"/>
      <c r="D35" s="179"/>
      <c r="E35" s="179"/>
      <c r="F35" s="107">
        <f t="shared" ref="F35" si="2">F33-F34</f>
        <v>0</v>
      </c>
      <c r="G35" s="107">
        <v>0</v>
      </c>
      <c r="H35" s="107">
        <v>0</v>
      </c>
      <c r="I35" s="107">
        <v>0</v>
      </c>
    </row>
    <row r="36" spans="1:9" x14ac:dyDescent="0.25">
      <c r="A36" s="191" t="s">
        <v>4</v>
      </c>
      <c r="B36" s="179"/>
      <c r="C36" s="179"/>
      <c r="D36" s="179"/>
      <c r="E36" s="179"/>
      <c r="F36" s="57">
        <f t="shared" ref="F36" si="3">F24+F35</f>
        <v>7025.05</v>
      </c>
      <c r="G36" s="57">
        <v>0</v>
      </c>
      <c r="H36" s="107">
        <v>0</v>
      </c>
      <c r="I36" s="57">
        <v>7025.05</v>
      </c>
    </row>
    <row r="37" spans="1:9" ht="18" x14ac:dyDescent="0.25">
      <c r="A37" s="16"/>
      <c r="B37" s="17"/>
      <c r="C37" s="17"/>
      <c r="D37" s="17"/>
      <c r="E37" s="17"/>
      <c r="F37" s="78"/>
      <c r="G37" s="78"/>
      <c r="H37" s="78"/>
      <c r="I37" s="169"/>
    </row>
    <row r="38" spans="1:9" x14ac:dyDescent="0.25">
      <c r="F38"/>
      <c r="G38"/>
      <c r="H38"/>
      <c r="I38" s="75"/>
    </row>
  </sheetData>
  <mergeCells count="23">
    <mergeCell ref="A21:E21"/>
    <mergeCell ref="A29:I29"/>
    <mergeCell ref="A34:E34"/>
    <mergeCell ref="A35:E35"/>
    <mergeCell ref="A36:E36"/>
    <mergeCell ref="A24:E24"/>
    <mergeCell ref="A31:E31"/>
    <mergeCell ref="A33:E33"/>
    <mergeCell ref="A22:E22"/>
    <mergeCell ref="A25:E25"/>
    <mergeCell ref="A27:E27"/>
    <mergeCell ref="A26:E26"/>
    <mergeCell ref="A5:I6"/>
    <mergeCell ref="A7:I7"/>
    <mergeCell ref="A18:E18"/>
    <mergeCell ref="A19:E19"/>
    <mergeCell ref="A9:I9"/>
    <mergeCell ref="A13:I13"/>
    <mergeCell ref="A17:E17"/>
    <mergeCell ref="A15:E15"/>
    <mergeCell ref="A10:E10"/>
    <mergeCell ref="A11:E11"/>
    <mergeCell ref="A12:E12"/>
  </mergeCells>
  <pageMargins left="0.23622047244094491" right="0.23622047244094491" top="0.35433070866141736" bottom="0.35433070866141736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topLeftCell="A76" zoomScale="115" zoomScaleNormal="115" workbookViewId="0">
      <selection sqref="A1:H8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6" customWidth="1"/>
    <col min="4" max="4" width="25.28515625" customWidth="1"/>
    <col min="5" max="5" width="25.28515625" style="30" customWidth="1"/>
    <col min="6" max="6" width="16.140625" style="30" customWidth="1"/>
    <col min="7" max="7" width="14.28515625" style="30" customWidth="1"/>
    <col min="8" max="8" width="18.28515625" style="162" customWidth="1"/>
    <col min="11" max="11" width="10.140625" bestFit="1" customWidth="1"/>
    <col min="12" max="12" width="13.140625" customWidth="1"/>
  </cols>
  <sheetData>
    <row r="1" spans="1:10" ht="15.75" x14ac:dyDescent="0.25">
      <c r="A1" s="105" t="s">
        <v>134</v>
      </c>
    </row>
    <row r="2" spans="1:10" x14ac:dyDescent="0.25">
      <c r="A2" t="s">
        <v>135</v>
      </c>
    </row>
    <row r="3" spans="1:10" ht="41.25" customHeight="1" x14ac:dyDescent="0.25">
      <c r="A3" s="177" t="s">
        <v>149</v>
      </c>
      <c r="B3" s="177"/>
      <c r="C3" s="177"/>
      <c r="D3" s="177"/>
      <c r="E3" s="177"/>
      <c r="F3" s="177"/>
      <c r="G3" s="177"/>
      <c r="H3" s="177"/>
      <c r="I3" s="175"/>
      <c r="J3" s="100"/>
    </row>
    <row r="4" spans="1:10" ht="18" customHeight="1" x14ac:dyDescent="0.25">
      <c r="A4" s="3"/>
      <c r="B4" s="3"/>
      <c r="C4" s="3"/>
      <c r="D4" s="3"/>
      <c r="E4" s="28"/>
      <c r="F4" s="28"/>
      <c r="G4" s="28"/>
      <c r="H4" s="28"/>
    </row>
    <row r="5" spans="1:10" ht="36.75" customHeight="1" x14ac:dyDescent="0.25">
      <c r="A5" s="182" t="s">
        <v>21</v>
      </c>
      <c r="B5" s="182"/>
      <c r="C5" s="182"/>
      <c r="D5" s="182"/>
      <c r="E5" s="182"/>
      <c r="F5" s="183"/>
      <c r="G5" s="183"/>
      <c r="H5" s="183"/>
    </row>
    <row r="6" spans="1:10" ht="18" x14ac:dyDescent="0.25">
      <c r="A6" s="3"/>
      <c r="B6" s="3"/>
      <c r="C6" s="3"/>
      <c r="D6" s="3"/>
      <c r="E6" s="28"/>
      <c r="F6" s="29"/>
      <c r="G6" s="29"/>
      <c r="H6" s="163"/>
    </row>
    <row r="7" spans="1:10" ht="18" customHeight="1" x14ac:dyDescent="0.25">
      <c r="A7" s="182" t="s">
        <v>6</v>
      </c>
      <c r="B7" s="184"/>
      <c r="C7" s="184"/>
      <c r="D7" s="184"/>
      <c r="E7" s="184"/>
      <c r="F7" s="184"/>
      <c r="G7" s="184"/>
      <c r="H7" s="184"/>
    </row>
    <row r="8" spans="1:10" ht="18" x14ac:dyDescent="0.25">
      <c r="A8" s="3"/>
      <c r="B8" s="3"/>
      <c r="C8" s="3"/>
      <c r="D8" s="3"/>
      <c r="E8" s="28"/>
      <c r="F8" s="29"/>
      <c r="G8" s="29"/>
      <c r="H8" s="163"/>
    </row>
    <row r="9" spans="1:10" ht="15.75" customHeight="1" x14ac:dyDescent="0.25">
      <c r="A9" s="182" t="s">
        <v>99</v>
      </c>
      <c r="B9" s="182"/>
      <c r="C9" s="182"/>
      <c r="D9" s="182"/>
      <c r="E9" s="182"/>
      <c r="F9" s="182"/>
      <c r="G9" s="182"/>
      <c r="H9" s="182"/>
    </row>
    <row r="10" spans="1:10" ht="18" x14ac:dyDescent="0.25">
      <c r="A10" s="3"/>
      <c r="B10" s="3"/>
      <c r="C10" s="3"/>
      <c r="D10" s="3"/>
      <c r="E10" s="28"/>
      <c r="F10" s="29"/>
      <c r="G10" s="29"/>
      <c r="H10" s="163"/>
    </row>
    <row r="11" spans="1:10" ht="38.25" customHeight="1" x14ac:dyDescent="0.25">
      <c r="A11" s="15" t="s">
        <v>7</v>
      </c>
      <c r="B11" s="14" t="s">
        <v>8</v>
      </c>
      <c r="C11" s="14" t="s">
        <v>9</v>
      </c>
      <c r="D11" s="14" t="s">
        <v>5</v>
      </c>
      <c r="E11" s="15" t="s">
        <v>129</v>
      </c>
      <c r="F11" s="15" t="s">
        <v>140</v>
      </c>
      <c r="G11" s="15" t="s">
        <v>141</v>
      </c>
      <c r="H11" s="15" t="s">
        <v>142</v>
      </c>
    </row>
    <row r="12" spans="1:10" ht="12.75" customHeight="1" x14ac:dyDescent="0.25">
      <c r="A12" s="201">
        <v>1</v>
      </c>
      <c r="B12" s="202"/>
      <c r="C12" s="202"/>
      <c r="D12" s="203"/>
      <c r="E12" s="64">
        <v>2</v>
      </c>
      <c r="F12" s="64">
        <v>3</v>
      </c>
      <c r="G12" s="64">
        <v>4</v>
      </c>
      <c r="H12" s="64">
        <v>5</v>
      </c>
    </row>
    <row r="13" spans="1:10" x14ac:dyDescent="0.25">
      <c r="A13" s="15"/>
      <c r="B13" s="204" t="s">
        <v>50</v>
      </c>
      <c r="C13" s="205"/>
      <c r="D13" s="206"/>
      <c r="E13" s="127">
        <f>E14</f>
        <v>1047151.8400000001</v>
      </c>
      <c r="F13" s="127">
        <f>F14</f>
        <v>2357.98</v>
      </c>
      <c r="G13" s="128">
        <f>F13/E13</f>
        <v>2.2518033296871254E-3</v>
      </c>
      <c r="H13" s="127">
        <f>H14</f>
        <v>1049509.82</v>
      </c>
    </row>
    <row r="14" spans="1:10" ht="15.75" customHeight="1" x14ac:dyDescent="0.25">
      <c r="A14" s="7">
        <v>6</v>
      </c>
      <c r="B14" s="51">
        <v>6</v>
      </c>
      <c r="C14" s="51"/>
      <c r="D14" s="51" t="s">
        <v>10</v>
      </c>
      <c r="E14" s="48">
        <f>E15+E18+E20+E23</f>
        <v>1047151.8400000001</v>
      </c>
      <c r="F14" s="48">
        <f>F15+F18+F20+F23</f>
        <v>2357.98</v>
      </c>
      <c r="G14" s="124">
        <f>F14/E14</f>
        <v>2.2518033296871254E-3</v>
      </c>
      <c r="H14" s="48">
        <f>H15+H18+H20+H23</f>
        <v>1049509.82</v>
      </c>
      <c r="I14" s="27"/>
    </row>
    <row r="15" spans="1:10" ht="38.25" x14ac:dyDescent="0.25">
      <c r="A15" s="7"/>
      <c r="B15" s="49">
        <v>63</v>
      </c>
      <c r="C15" s="49"/>
      <c r="D15" s="49" t="s">
        <v>29</v>
      </c>
      <c r="E15" s="70">
        <f>SUM(E16:E17)</f>
        <v>946844.98</v>
      </c>
      <c r="F15" s="79">
        <v>0</v>
      </c>
      <c r="G15" s="125">
        <v>0</v>
      </c>
      <c r="H15" s="164">
        <f t="shared" ref="H15" si="0">SUM(H16:H17)</f>
        <v>946844.98</v>
      </c>
    </row>
    <row r="16" spans="1:10" x14ac:dyDescent="0.25">
      <c r="A16" s="8"/>
      <c r="B16" s="8"/>
      <c r="C16" s="9" t="s">
        <v>58</v>
      </c>
      <c r="D16" s="9" t="s">
        <v>32</v>
      </c>
      <c r="E16" s="71">
        <v>946250</v>
      </c>
      <c r="F16" s="81">
        <v>0</v>
      </c>
      <c r="G16" s="126">
        <v>0</v>
      </c>
      <c r="H16" s="74">
        <v>946250</v>
      </c>
    </row>
    <row r="17" spans="1:8" x14ac:dyDescent="0.25">
      <c r="A17" s="8"/>
      <c r="B17" s="8"/>
      <c r="C17" s="61" t="s">
        <v>59</v>
      </c>
      <c r="D17" s="9" t="s">
        <v>33</v>
      </c>
      <c r="E17" s="72">
        <v>594.98</v>
      </c>
      <c r="F17" s="81">
        <v>0</v>
      </c>
      <c r="G17" s="126">
        <v>0</v>
      </c>
      <c r="H17" s="74">
        <v>594.98</v>
      </c>
    </row>
    <row r="18" spans="1:8" ht="51" x14ac:dyDescent="0.25">
      <c r="A18" s="8"/>
      <c r="B18" s="52">
        <v>65</v>
      </c>
      <c r="C18" s="53"/>
      <c r="D18" s="54" t="s">
        <v>34</v>
      </c>
      <c r="E18" s="70">
        <f>SUM(E19)</f>
        <v>10000</v>
      </c>
      <c r="F18" s="79">
        <v>0</v>
      </c>
      <c r="G18" s="125">
        <v>0</v>
      </c>
      <c r="H18" s="164">
        <f t="shared" ref="H18" si="1">SUM(H19)</f>
        <v>10000</v>
      </c>
    </row>
    <row r="19" spans="1:8" x14ac:dyDescent="0.25">
      <c r="A19" s="8"/>
      <c r="B19" s="20"/>
      <c r="C19" s="9" t="s">
        <v>60</v>
      </c>
      <c r="D19" s="9" t="s">
        <v>37</v>
      </c>
      <c r="E19" s="72">
        <v>10000</v>
      </c>
      <c r="F19" s="81">
        <v>0</v>
      </c>
      <c r="G19" s="126">
        <v>0</v>
      </c>
      <c r="H19" s="74">
        <f>E19</f>
        <v>10000</v>
      </c>
    </row>
    <row r="20" spans="1:8" ht="38.25" x14ac:dyDescent="0.25">
      <c r="A20" s="8"/>
      <c r="B20" s="52">
        <v>66</v>
      </c>
      <c r="C20" s="53"/>
      <c r="D20" s="54" t="s">
        <v>35</v>
      </c>
      <c r="E20" s="70">
        <f>SUM(E21:E22)</f>
        <v>455.65999999999997</v>
      </c>
      <c r="F20" s="79">
        <v>0</v>
      </c>
      <c r="G20" s="125">
        <v>0</v>
      </c>
      <c r="H20" s="164">
        <f t="shared" ref="H20" si="2">SUM(H21:H22)</f>
        <v>455.65999999999997</v>
      </c>
    </row>
    <row r="21" spans="1:8" x14ac:dyDescent="0.25">
      <c r="A21" s="8"/>
      <c r="B21" s="20"/>
      <c r="C21" s="61" t="s">
        <v>61</v>
      </c>
      <c r="D21" s="9" t="s">
        <v>36</v>
      </c>
      <c r="E21" s="72">
        <v>200</v>
      </c>
      <c r="F21" s="81">
        <v>0</v>
      </c>
      <c r="G21" s="126">
        <v>0</v>
      </c>
      <c r="H21" s="74">
        <v>200</v>
      </c>
    </row>
    <row r="22" spans="1:8" x14ac:dyDescent="0.25">
      <c r="A22" s="8"/>
      <c r="B22" s="20"/>
      <c r="C22" s="9" t="s">
        <v>62</v>
      </c>
      <c r="D22" s="9" t="s">
        <v>25</v>
      </c>
      <c r="E22" s="72">
        <v>255.66</v>
      </c>
      <c r="F22" s="81">
        <v>0</v>
      </c>
      <c r="G22" s="126">
        <v>0</v>
      </c>
      <c r="H22" s="74">
        <v>255.66</v>
      </c>
    </row>
    <row r="23" spans="1:8" ht="38.25" x14ac:dyDescent="0.25">
      <c r="A23" s="8"/>
      <c r="B23" s="52">
        <v>67</v>
      </c>
      <c r="C23" s="53"/>
      <c r="D23" s="49" t="s">
        <v>30</v>
      </c>
      <c r="E23" s="70">
        <f>SUM(E24:E27)</f>
        <v>89851.200000000012</v>
      </c>
      <c r="F23" s="79">
        <f>F24+F27</f>
        <v>2357.98</v>
      </c>
      <c r="G23" s="125">
        <f>F23/E23</f>
        <v>2.6243166479690862E-2</v>
      </c>
      <c r="H23" s="164">
        <f>E23+F23</f>
        <v>92209.180000000008</v>
      </c>
    </row>
    <row r="24" spans="1:8" ht="25.5" x14ac:dyDescent="0.25">
      <c r="A24" s="8"/>
      <c r="B24" s="8"/>
      <c r="C24" s="9" t="s">
        <v>63</v>
      </c>
      <c r="D24" s="13" t="s">
        <v>38</v>
      </c>
      <c r="E24" s="72">
        <v>41906.67</v>
      </c>
      <c r="F24" s="81">
        <v>0</v>
      </c>
      <c r="G24" s="126">
        <f>F24/E24</f>
        <v>0</v>
      </c>
      <c r="H24" s="74">
        <f>E24+F24</f>
        <v>41906.67</v>
      </c>
    </row>
    <row r="25" spans="1:8" ht="25.5" x14ac:dyDescent="0.25">
      <c r="A25" s="8"/>
      <c r="B25" s="8"/>
      <c r="C25" s="9" t="s">
        <v>145</v>
      </c>
      <c r="D25" s="13" t="s">
        <v>146</v>
      </c>
      <c r="E25" s="72">
        <v>1642.57</v>
      </c>
      <c r="F25" s="81">
        <v>0</v>
      </c>
      <c r="G25" s="126">
        <v>0</v>
      </c>
      <c r="H25" s="74">
        <v>1642.57</v>
      </c>
    </row>
    <row r="26" spans="1:8" ht="25.5" x14ac:dyDescent="0.25">
      <c r="A26" s="8"/>
      <c r="B26" s="8"/>
      <c r="C26" s="9" t="s">
        <v>145</v>
      </c>
      <c r="D26" s="13" t="s">
        <v>147</v>
      </c>
      <c r="E26" s="72">
        <v>9307.73</v>
      </c>
      <c r="F26" s="81">
        <v>0</v>
      </c>
      <c r="G26" s="126">
        <v>0</v>
      </c>
      <c r="H26" s="74">
        <v>9307.73</v>
      </c>
    </row>
    <row r="27" spans="1:8" x14ac:dyDescent="0.25">
      <c r="A27" s="8"/>
      <c r="B27" s="8"/>
      <c r="C27" s="9" t="s">
        <v>64</v>
      </c>
      <c r="D27" s="12" t="s">
        <v>39</v>
      </c>
      <c r="E27" s="72">
        <v>36994.230000000003</v>
      </c>
      <c r="F27" s="81">
        <v>2357.98</v>
      </c>
      <c r="G27" s="126">
        <f>F27/E27</f>
        <v>6.3739129047962334E-2</v>
      </c>
      <c r="H27" s="74">
        <f>E27+F27</f>
        <v>39352.210000000006</v>
      </c>
    </row>
    <row r="28" spans="1:8" ht="25.5" hidden="1" x14ac:dyDescent="0.25">
      <c r="A28" s="10">
        <v>7</v>
      </c>
      <c r="B28" s="25">
        <v>7</v>
      </c>
      <c r="C28" s="25"/>
      <c r="D28" s="26" t="s">
        <v>12</v>
      </c>
      <c r="E28" s="73"/>
      <c r="F28" s="81"/>
      <c r="G28" s="126" t="e">
        <f>#REF!/E28</f>
        <v>#REF!</v>
      </c>
      <c r="H28" s="164"/>
    </row>
    <row r="29" spans="1:8" ht="38.25" hidden="1" x14ac:dyDescent="0.25">
      <c r="A29" s="11"/>
      <c r="B29" s="11">
        <v>72</v>
      </c>
      <c r="C29" s="11"/>
      <c r="D29" s="19" t="s">
        <v>28</v>
      </c>
      <c r="E29" s="72"/>
      <c r="F29" s="81"/>
      <c r="G29" s="126" t="e">
        <f>#REF!/E29</f>
        <v>#REF!</v>
      </c>
      <c r="H29" s="164"/>
    </row>
    <row r="30" spans="1:8" ht="25.5" hidden="1" x14ac:dyDescent="0.25">
      <c r="A30" s="11"/>
      <c r="B30" s="11"/>
      <c r="C30" s="11">
        <v>71</v>
      </c>
      <c r="D30" s="12" t="s">
        <v>12</v>
      </c>
      <c r="E30" s="72"/>
      <c r="F30" s="81"/>
      <c r="G30" s="126" t="e">
        <f>#REF!/E30</f>
        <v>#REF!</v>
      </c>
      <c r="H30" s="164"/>
    </row>
    <row r="31" spans="1:8" x14ac:dyDescent="0.25">
      <c r="A31" s="7">
        <v>9</v>
      </c>
      <c r="B31" s="55">
        <v>9</v>
      </c>
      <c r="C31" s="55"/>
      <c r="D31" s="56" t="s">
        <v>40</v>
      </c>
      <c r="E31" s="83">
        <f>E33+E34+E35+E36+E37</f>
        <v>7025.0500000000011</v>
      </c>
      <c r="F31" s="80">
        <v>0</v>
      </c>
      <c r="G31" s="124">
        <v>0</v>
      </c>
      <c r="H31" s="83">
        <f>H32+H33+H34+H35+H36+H37</f>
        <v>7025.0500000000011</v>
      </c>
    </row>
    <row r="32" spans="1:8" x14ac:dyDescent="0.25">
      <c r="A32" s="7"/>
      <c r="B32" s="11">
        <v>92</v>
      </c>
      <c r="C32" s="11"/>
      <c r="D32" s="19" t="s">
        <v>41</v>
      </c>
      <c r="E32" s="72">
        <v>0</v>
      </c>
      <c r="F32" s="81">
        <v>0</v>
      </c>
      <c r="G32" s="126">
        <v>0</v>
      </c>
      <c r="H32" s="74">
        <v>0</v>
      </c>
    </row>
    <row r="33" spans="1:15" x14ac:dyDescent="0.25">
      <c r="A33" s="7"/>
      <c r="B33" s="11"/>
      <c r="C33" s="61" t="s">
        <v>61</v>
      </c>
      <c r="D33" s="9" t="s">
        <v>36</v>
      </c>
      <c r="E33" s="72">
        <v>457.51</v>
      </c>
      <c r="F33" s="81">
        <v>0</v>
      </c>
      <c r="G33" s="126">
        <v>0</v>
      </c>
      <c r="H33" s="74">
        <f>E33</f>
        <v>457.51</v>
      </c>
    </row>
    <row r="34" spans="1:15" x14ac:dyDescent="0.25">
      <c r="A34" s="7"/>
      <c r="B34" s="11"/>
      <c r="C34" s="9" t="s">
        <v>62</v>
      </c>
      <c r="D34" s="9" t="s">
        <v>25</v>
      </c>
      <c r="E34" s="72">
        <v>28.9</v>
      </c>
      <c r="F34" s="81">
        <v>0</v>
      </c>
      <c r="G34" s="126">
        <v>0</v>
      </c>
      <c r="H34" s="74">
        <f>E34</f>
        <v>28.9</v>
      </c>
    </row>
    <row r="35" spans="1:15" x14ac:dyDescent="0.25">
      <c r="A35" s="7"/>
      <c r="B35" s="11"/>
      <c r="C35" s="9" t="s">
        <v>60</v>
      </c>
      <c r="D35" s="129" t="s">
        <v>43</v>
      </c>
      <c r="E35" s="72">
        <v>8183.7</v>
      </c>
      <c r="F35" s="81">
        <v>0</v>
      </c>
      <c r="G35" s="126">
        <v>0</v>
      </c>
      <c r="H35" s="74">
        <f t="shared" ref="H35:H37" si="3">E35</f>
        <v>8183.7</v>
      </c>
    </row>
    <row r="36" spans="1:15" x14ac:dyDescent="0.25">
      <c r="A36" s="7"/>
      <c r="B36" s="11"/>
      <c r="C36" s="9" t="s">
        <v>58</v>
      </c>
      <c r="D36" s="9" t="s">
        <v>92</v>
      </c>
      <c r="E36" s="72">
        <v>-2550.08</v>
      </c>
      <c r="F36" s="81">
        <v>0</v>
      </c>
      <c r="G36" s="126">
        <v>0</v>
      </c>
      <c r="H36" s="74">
        <f t="shared" si="3"/>
        <v>-2550.08</v>
      </c>
    </row>
    <row r="37" spans="1:15" x14ac:dyDescent="0.25">
      <c r="A37" s="11"/>
      <c r="B37" s="11"/>
      <c r="C37" s="9" t="s">
        <v>59</v>
      </c>
      <c r="D37" s="129" t="s">
        <v>96</v>
      </c>
      <c r="E37" s="72">
        <v>905.02</v>
      </c>
      <c r="F37" s="81">
        <v>0</v>
      </c>
      <c r="G37" s="126">
        <v>0</v>
      </c>
      <c r="H37" s="74">
        <f t="shared" si="3"/>
        <v>905.02</v>
      </c>
    </row>
    <row r="38" spans="1:15" x14ac:dyDescent="0.25">
      <c r="A38" s="208" t="s">
        <v>57</v>
      </c>
      <c r="B38" s="208"/>
      <c r="C38" s="208"/>
      <c r="D38" s="208"/>
      <c r="E38" s="74">
        <f>E14+E33+E34+E35+E37</f>
        <v>1056726.9700000002</v>
      </c>
      <c r="F38" s="74">
        <v>0</v>
      </c>
      <c r="G38" s="74">
        <v>0</v>
      </c>
      <c r="H38" s="74">
        <f>H37+H35+H34+H33+H14</f>
        <v>1059084.95</v>
      </c>
    </row>
    <row r="40" spans="1:15" ht="25.5" customHeight="1" x14ac:dyDescent="0.25"/>
    <row r="41" spans="1:15" ht="32.25" customHeight="1" x14ac:dyDescent="0.25">
      <c r="A41" s="182" t="s">
        <v>100</v>
      </c>
      <c r="B41" s="207"/>
      <c r="C41" s="207"/>
      <c r="D41" s="207"/>
      <c r="E41" s="207"/>
      <c r="F41" s="207"/>
      <c r="G41" s="207"/>
      <c r="H41" s="207"/>
    </row>
    <row r="42" spans="1:15" ht="18" x14ac:dyDescent="0.25">
      <c r="A42" s="3"/>
      <c r="B42" s="3"/>
      <c r="C42" s="3"/>
      <c r="D42" s="3"/>
      <c r="E42" s="28"/>
      <c r="F42" s="29"/>
      <c r="G42" s="29"/>
      <c r="H42" s="163"/>
    </row>
    <row r="43" spans="1:15" ht="42.75" customHeight="1" x14ac:dyDescent="0.25">
      <c r="A43" s="15" t="s">
        <v>7</v>
      </c>
      <c r="B43" s="14" t="s">
        <v>8</v>
      </c>
      <c r="C43" s="14" t="s">
        <v>9</v>
      </c>
      <c r="D43" s="14" t="s">
        <v>13</v>
      </c>
      <c r="E43" s="15" t="s">
        <v>129</v>
      </c>
      <c r="F43" s="15" t="s">
        <v>140</v>
      </c>
      <c r="G43" s="15" t="s">
        <v>141</v>
      </c>
      <c r="H43" s="15" t="s">
        <v>142</v>
      </c>
    </row>
    <row r="44" spans="1:15" ht="12.75" customHeight="1" x14ac:dyDescent="0.25">
      <c r="A44" s="201">
        <v>1</v>
      </c>
      <c r="B44" s="202"/>
      <c r="C44" s="202"/>
      <c r="D44" s="203"/>
      <c r="E44" s="64">
        <v>2</v>
      </c>
      <c r="F44" s="64">
        <v>3</v>
      </c>
      <c r="G44" s="64">
        <v>4</v>
      </c>
      <c r="H44" s="64">
        <v>5</v>
      </c>
    </row>
    <row r="45" spans="1:15" x14ac:dyDescent="0.25">
      <c r="A45" s="15"/>
      <c r="B45" s="204" t="s">
        <v>51</v>
      </c>
      <c r="C45" s="205"/>
      <c r="D45" s="206"/>
      <c r="E45" s="31">
        <f>E46+E69</f>
        <v>1057426.97</v>
      </c>
      <c r="F45" s="31">
        <f>F46</f>
        <v>2357.98</v>
      </c>
      <c r="G45" s="131">
        <f>F45/E45</f>
        <v>2.2299223179450397E-3</v>
      </c>
      <c r="H45" s="31">
        <f>H46+H69</f>
        <v>1059784.95</v>
      </c>
      <c r="L45" s="172"/>
      <c r="M45" s="172"/>
      <c r="N45" s="172"/>
      <c r="O45" s="172"/>
    </row>
    <row r="46" spans="1:15" ht="15.75" customHeight="1" x14ac:dyDescent="0.25">
      <c r="A46" s="7">
        <v>3</v>
      </c>
      <c r="B46" s="51">
        <v>3</v>
      </c>
      <c r="C46" s="51"/>
      <c r="D46" s="51" t="s">
        <v>14</v>
      </c>
      <c r="E46" s="80">
        <f>E47+E51+E60+E64+E67</f>
        <v>1018326.97</v>
      </c>
      <c r="F46" s="80">
        <f>F47+F51+F60+F64+F67</f>
        <v>2357.98</v>
      </c>
      <c r="G46" s="124">
        <f>F46/E46</f>
        <v>2.3155431108733181E-3</v>
      </c>
      <c r="H46" s="80">
        <f>F46+E46</f>
        <v>1020684.95</v>
      </c>
      <c r="L46" s="172"/>
      <c r="M46" s="172"/>
      <c r="N46" s="172"/>
      <c r="O46" s="172"/>
    </row>
    <row r="47" spans="1:15" ht="15.75" customHeight="1" x14ac:dyDescent="0.25">
      <c r="A47" s="7"/>
      <c r="B47" s="49">
        <v>31</v>
      </c>
      <c r="C47" s="49"/>
      <c r="D47" s="49" t="s">
        <v>15</v>
      </c>
      <c r="E47" s="79">
        <f>SUM(E48:E50)</f>
        <v>877040.47</v>
      </c>
      <c r="F47" s="79">
        <v>0</v>
      </c>
      <c r="G47" s="125">
        <v>0</v>
      </c>
      <c r="H47" s="165">
        <f>H48+H49</f>
        <v>876740.47</v>
      </c>
      <c r="L47" s="172"/>
      <c r="M47" s="172"/>
      <c r="N47" s="172"/>
      <c r="O47" s="172"/>
    </row>
    <row r="48" spans="1:15" ht="25.5" x14ac:dyDescent="0.25">
      <c r="A48" s="8"/>
      <c r="B48" s="8"/>
      <c r="C48" s="61" t="s">
        <v>63</v>
      </c>
      <c r="D48" s="12" t="s">
        <v>42</v>
      </c>
      <c r="E48" s="81">
        <v>11202.39</v>
      </c>
      <c r="F48" s="81">
        <v>0</v>
      </c>
      <c r="G48" s="126">
        <v>0</v>
      </c>
      <c r="H48" s="166">
        <f>702.19+234.71+4974.22+3751.43+877.8+662.04</f>
        <v>11202.39</v>
      </c>
      <c r="L48" s="173"/>
      <c r="M48" s="172"/>
      <c r="N48" s="172"/>
      <c r="O48" s="172"/>
    </row>
    <row r="49" spans="1:15" x14ac:dyDescent="0.25">
      <c r="A49" s="8"/>
      <c r="B49" s="8"/>
      <c r="C49" s="9" t="s">
        <v>58</v>
      </c>
      <c r="D49" s="9" t="s">
        <v>32</v>
      </c>
      <c r="E49" s="81">
        <v>865838.07999999996</v>
      </c>
      <c r="F49" s="81">
        <v>0</v>
      </c>
      <c r="G49" s="126">
        <v>0</v>
      </c>
      <c r="H49" s="166">
        <f>9900+702283.46+1300+116200+8321.62+8050+2330+150+3+17000</f>
        <v>865538.08</v>
      </c>
      <c r="L49" s="174"/>
      <c r="M49" s="172"/>
      <c r="N49" s="172"/>
      <c r="O49" s="172"/>
    </row>
    <row r="50" spans="1:15" ht="15.75" customHeight="1" x14ac:dyDescent="0.25">
      <c r="A50" s="8"/>
      <c r="B50" s="8"/>
      <c r="C50" s="9" t="s">
        <v>59</v>
      </c>
      <c r="D50" s="9" t="s">
        <v>44</v>
      </c>
      <c r="E50" s="81">
        <v>0</v>
      </c>
      <c r="F50" s="81">
        <v>0</v>
      </c>
      <c r="G50" s="126">
        <v>0</v>
      </c>
      <c r="H50" s="166">
        <v>0</v>
      </c>
      <c r="L50" s="174"/>
      <c r="M50" s="172"/>
      <c r="N50" s="172"/>
      <c r="O50" s="172"/>
    </row>
    <row r="51" spans="1:15" x14ac:dyDescent="0.25">
      <c r="A51" s="8"/>
      <c r="B51" s="52">
        <v>32</v>
      </c>
      <c r="C51" s="53"/>
      <c r="D51" s="52" t="s">
        <v>24</v>
      </c>
      <c r="E51" s="79">
        <f>SUM(E52:E59)</f>
        <v>129735.5</v>
      </c>
      <c r="F51" s="79">
        <f>F53</f>
        <v>2277.98</v>
      </c>
      <c r="G51" s="125">
        <f>F51/E51</f>
        <v>1.7558648172628154E-2</v>
      </c>
      <c r="H51" s="165">
        <f>H52+H53+H54+H55+H56+H57+H58</f>
        <v>132013.47999999998</v>
      </c>
      <c r="L51" s="174"/>
      <c r="M51" s="172"/>
      <c r="N51" s="172"/>
      <c r="O51" s="172"/>
    </row>
    <row r="52" spans="1:15" x14ac:dyDescent="0.25">
      <c r="A52" s="8"/>
      <c r="B52" s="8"/>
      <c r="C52" s="9" t="s">
        <v>63</v>
      </c>
      <c r="D52" s="9" t="s">
        <v>11</v>
      </c>
      <c r="E52" s="81">
        <v>7755.58</v>
      </c>
      <c r="F52" s="81">
        <v>0</v>
      </c>
      <c r="G52" s="126">
        <v>0</v>
      </c>
      <c r="H52" s="166">
        <f>65.89+3.35+33.49+373.4+18.97+189.71+52.71+2.68+11.88+40+15+460+2500+3000+750+238.5</f>
        <v>7755.58</v>
      </c>
      <c r="L52" s="174"/>
      <c r="M52" s="172"/>
      <c r="N52" s="172"/>
      <c r="O52" s="172"/>
    </row>
    <row r="53" spans="1:15" x14ac:dyDescent="0.25">
      <c r="A53" s="8"/>
      <c r="B53" s="8"/>
      <c r="C53" s="9" t="s">
        <v>64</v>
      </c>
      <c r="D53" s="12" t="s">
        <v>39</v>
      </c>
      <c r="E53" s="81">
        <v>35464.230000000003</v>
      </c>
      <c r="F53" s="81">
        <v>2277.98</v>
      </c>
      <c r="G53" s="126">
        <f>F53/E53</f>
        <v>6.4233172410623318E-2</v>
      </c>
      <c r="H53" s="166">
        <f>4300+120+70+800+3930+4200+11114.23+180+950+100+100+1600+80+400+2300+600+1600+73+157+1900+530+165+145+50+F53</f>
        <v>37742.21</v>
      </c>
      <c r="L53" s="174"/>
      <c r="M53" s="172"/>
      <c r="N53" s="172"/>
      <c r="O53" s="172"/>
    </row>
    <row r="54" spans="1:15" x14ac:dyDescent="0.25">
      <c r="A54" s="8"/>
      <c r="B54" s="8"/>
      <c r="C54" s="9" t="s">
        <v>61</v>
      </c>
      <c r="D54" s="9" t="s">
        <v>36</v>
      </c>
      <c r="E54" s="81">
        <v>657.51</v>
      </c>
      <c r="F54" s="81">
        <v>0</v>
      </c>
      <c r="G54" s="126">
        <v>0</v>
      </c>
      <c r="H54" s="166">
        <v>657.51</v>
      </c>
      <c r="L54" s="174"/>
      <c r="M54" s="172"/>
      <c r="N54" s="172"/>
      <c r="O54" s="172"/>
    </row>
    <row r="55" spans="1:15" x14ac:dyDescent="0.25">
      <c r="A55" s="8"/>
      <c r="B55" s="8"/>
      <c r="C55" s="9" t="s">
        <v>62</v>
      </c>
      <c r="D55" s="9" t="s">
        <v>25</v>
      </c>
      <c r="E55" s="81">
        <v>284.56</v>
      </c>
      <c r="F55" s="81">
        <v>0</v>
      </c>
      <c r="G55" s="126">
        <v>0</v>
      </c>
      <c r="H55" s="166">
        <v>284.56</v>
      </c>
      <c r="K55" s="130"/>
      <c r="L55" s="174"/>
      <c r="M55" s="172"/>
      <c r="N55" s="172"/>
      <c r="O55" s="172"/>
    </row>
    <row r="56" spans="1:15" x14ac:dyDescent="0.25">
      <c r="A56" s="8"/>
      <c r="B56" s="8"/>
      <c r="C56" s="9" t="s">
        <v>65</v>
      </c>
      <c r="D56" s="9" t="s">
        <v>43</v>
      </c>
      <c r="E56" s="81">
        <v>15283.7</v>
      </c>
      <c r="F56" s="81">
        <v>0</v>
      </c>
      <c r="G56" s="126">
        <v>0</v>
      </c>
      <c r="H56" s="166">
        <v>15283.7</v>
      </c>
      <c r="L56" s="174"/>
      <c r="M56" s="172"/>
      <c r="N56" s="172"/>
      <c r="O56" s="172"/>
    </row>
    <row r="57" spans="1:15" x14ac:dyDescent="0.25">
      <c r="A57" s="8"/>
      <c r="B57" s="8"/>
      <c r="C57" s="9" t="s">
        <v>58</v>
      </c>
      <c r="D57" s="9" t="s">
        <v>32</v>
      </c>
      <c r="E57" s="82">
        <v>68789.919999999998</v>
      </c>
      <c r="F57" s="81">
        <v>0</v>
      </c>
      <c r="G57" s="126">
        <v>0</v>
      </c>
      <c r="H57" s="166">
        <f>190+39000+100+2050+30000-2550.08</f>
        <v>68789.919999999998</v>
      </c>
      <c r="L57" s="174"/>
      <c r="M57" s="172"/>
      <c r="N57" s="172"/>
      <c r="O57" s="172"/>
    </row>
    <row r="58" spans="1:15" x14ac:dyDescent="0.25">
      <c r="A58" s="8"/>
      <c r="B58" s="8"/>
      <c r="C58" s="9" t="s">
        <v>59</v>
      </c>
      <c r="D58" s="9" t="s">
        <v>44</v>
      </c>
      <c r="E58" s="81">
        <v>1500</v>
      </c>
      <c r="F58" s="81">
        <v>0</v>
      </c>
      <c r="G58" s="126">
        <v>0</v>
      </c>
      <c r="H58" s="166">
        <v>1500</v>
      </c>
      <c r="L58" s="174"/>
      <c r="M58" s="172"/>
      <c r="N58" s="172"/>
      <c r="O58" s="172"/>
    </row>
    <row r="59" spans="1:15" ht="25.5" hidden="1" x14ac:dyDescent="0.25">
      <c r="A59" s="8"/>
      <c r="B59" s="8"/>
      <c r="C59" s="9">
        <v>71</v>
      </c>
      <c r="D59" s="12" t="s">
        <v>12</v>
      </c>
      <c r="E59" s="81"/>
      <c r="F59" s="81"/>
      <c r="G59" s="126"/>
      <c r="H59" s="80"/>
      <c r="L59" s="174"/>
      <c r="M59" s="172"/>
      <c r="N59" s="172"/>
      <c r="O59" s="172"/>
    </row>
    <row r="60" spans="1:15" x14ac:dyDescent="0.25">
      <c r="A60" s="8"/>
      <c r="B60" s="52">
        <v>34</v>
      </c>
      <c r="C60" s="53"/>
      <c r="D60" s="59" t="s">
        <v>45</v>
      </c>
      <c r="E60" s="79">
        <f>SUM(E61:E63)</f>
        <v>922</v>
      </c>
      <c r="F60" s="79">
        <f>F61</f>
        <v>80</v>
      </c>
      <c r="G60" s="125">
        <f>F60/E60</f>
        <v>8.6767895878524945E-2</v>
      </c>
      <c r="H60" s="165">
        <f>H61+H63</f>
        <v>1002</v>
      </c>
      <c r="L60" s="174"/>
      <c r="M60" s="172"/>
      <c r="N60" s="172"/>
      <c r="O60" s="172"/>
    </row>
    <row r="61" spans="1:15" x14ac:dyDescent="0.25">
      <c r="A61" s="8"/>
      <c r="B61" s="8"/>
      <c r="C61" s="9" t="s">
        <v>64</v>
      </c>
      <c r="D61" s="12" t="s">
        <v>39</v>
      </c>
      <c r="E61" s="81">
        <v>830</v>
      </c>
      <c r="F61" s="81">
        <v>80</v>
      </c>
      <c r="G61" s="126">
        <f>F61/E61</f>
        <v>9.6385542168674704E-2</v>
      </c>
      <c r="H61" s="166">
        <f>820+10+F61</f>
        <v>910</v>
      </c>
      <c r="L61" s="172"/>
      <c r="M61" s="172"/>
      <c r="N61" s="172"/>
      <c r="O61" s="172"/>
    </row>
    <row r="62" spans="1:15" ht="15.75" customHeight="1" x14ac:dyDescent="0.25">
      <c r="A62" s="8"/>
      <c r="B62" s="8"/>
      <c r="C62" s="9" t="s">
        <v>63</v>
      </c>
      <c r="D62" s="9" t="s">
        <v>11</v>
      </c>
      <c r="E62" s="81">
        <v>0</v>
      </c>
      <c r="F62" s="81">
        <v>0</v>
      </c>
      <c r="G62" s="126">
        <v>0</v>
      </c>
      <c r="H62" s="166">
        <v>0</v>
      </c>
      <c r="L62" s="172"/>
      <c r="M62" s="172"/>
      <c r="N62" s="172"/>
      <c r="O62" s="172"/>
    </row>
    <row r="63" spans="1:15" x14ac:dyDescent="0.25">
      <c r="A63" s="8"/>
      <c r="B63" s="8"/>
      <c r="C63" s="9" t="s">
        <v>58</v>
      </c>
      <c r="D63" s="12" t="s">
        <v>32</v>
      </c>
      <c r="E63" s="81">
        <v>92</v>
      </c>
      <c r="F63" s="81">
        <v>0</v>
      </c>
      <c r="G63" s="126">
        <v>0</v>
      </c>
      <c r="H63" s="166">
        <f>27+65</f>
        <v>92</v>
      </c>
    </row>
    <row r="64" spans="1:15" ht="38.25" x14ac:dyDescent="0.25">
      <c r="A64" s="8"/>
      <c r="B64" s="52">
        <v>37</v>
      </c>
      <c r="C64" s="53"/>
      <c r="D64" s="59" t="s">
        <v>46</v>
      </c>
      <c r="E64" s="79">
        <f>E66+E65</f>
        <v>9899</v>
      </c>
      <c r="F64" s="79">
        <v>0</v>
      </c>
      <c r="G64" s="125">
        <v>0</v>
      </c>
      <c r="H64" s="165">
        <f>H65+H66</f>
        <v>9899</v>
      </c>
    </row>
    <row r="65" spans="1:11" ht="15.75" customHeight="1" x14ac:dyDescent="0.25">
      <c r="A65" s="8"/>
      <c r="B65" s="8"/>
      <c r="C65" s="9" t="s">
        <v>63</v>
      </c>
      <c r="D65" s="12" t="s">
        <v>47</v>
      </c>
      <c r="E65" s="81">
        <v>1399</v>
      </c>
      <c r="F65" s="81">
        <v>0</v>
      </c>
      <c r="G65" s="126">
        <v>0</v>
      </c>
      <c r="H65" s="166">
        <f>199+600+500+100</f>
        <v>1399</v>
      </c>
    </row>
    <row r="66" spans="1:11" x14ac:dyDescent="0.25">
      <c r="A66" s="8"/>
      <c r="B66" s="8"/>
      <c r="C66" s="9" t="s">
        <v>58</v>
      </c>
      <c r="D66" s="9" t="s">
        <v>32</v>
      </c>
      <c r="E66" s="81">
        <v>8500</v>
      </c>
      <c r="F66" s="81">
        <v>0</v>
      </c>
      <c r="G66" s="126">
        <v>0</v>
      </c>
      <c r="H66" s="166">
        <v>8500</v>
      </c>
    </row>
    <row r="67" spans="1:11" x14ac:dyDescent="0.25">
      <c r="A67" s="8"/>
      <c r="B67" s="52">
        <v>38</v>
      </c>
      <c r="C67" s="53"/>
      <c r="D67" s="59" t="s">
        <v>123</v>
      </c>
      <c r="E67" s="79">
        <v>730</v>
      </c>
      <c r="F67" s="79">
        <v>0</v>
      </c>
      <c r="G67" s="125">
        <v>0</v>
      </c>
      <c r="H67" s="165">
        <f>H68</f>
        <v>330</v>
      </c>
    </row>
    <row r="68" spans="1:11" ht="16.5" customHeight="1" x14ac:dyDescent="0.25">
      <c r="A68" s="8"/>
      <c r="B68" s="8"/>
      <c r="C68" s="9" t="s">
        <v>58</v>
      </c>
      <c r="D68" s="9" t="s">
        <v>32</v>
      </c>
      <c r="E68" s="81">
        <v>330</v>
      </c>
      <c r="F68" s="81">
        <v>0</v>
      </c>
      <c r="G68" s="126">
        <v>0</v>
      </c>
      <c r="H68" s="166">
        <v>330</v>
      </c>
    </row>
    <row r="69" spans="1:11" ht="25.5" x14ac:dyDescent="0.25">
      <c r="A69" s="10">
        <v>4</v>
      </c>
      <c r="B69" s="58">
        <v>4</v>
      </c>
      <c r="C69" s="58"/>
      <c r="D69" s="56" t="s">
        <v>16</v>
      </c>
      <c r="E69" s="80">
        <f>E70+E78</f>
        <v>39100</v>
      </c>
      <c r="F69" s="80">
        <v>0</v>
      </c>
      <c r="G69" s="124">
        <v>0</v>
      </c>
      <c r="H69" s="80">
        <f>H70+H78</f>
        <v>39100</v>
      </c>
    </row>
    <row r="70" spans="1:11" ht="38.25" x14ac:dyDescent="0.25">
      <c r="A70" s="11"/>
      <c r="B70" s="49">
        <v>42</v>
      </c>
      <c r="C70" s="49"/>
      <c r="D70" s="60" t="s">
        <v>31</v>
      </c>
      <c r="E70" s="79">
        <f>E75+E76+E72</f>
        <v>6600</v>
      </c>
      <c r="F70" s="79">
        <v>0</v>
      </c>
      <c r="G70" s="125">
        <v>0</v>
      </c>
      <c r="H70" s="165">
        <f>H72+H75+H76</f>
        <v>6600</v>
      </c>
      <c r="K70" s="130"/>
    </row>
    <row r="71" spans="1:11" x14ac:dyDescent="0.25">
      <c r="A71" s="11"/>
      <c r="B71" s="11"/>
      <c r="C71" s="62" t="s">
        <v>63</v>
      </c>
      <c r="D71" s="9" t="s">
        <v>11</v>
      </c>
      <c r="E71" s="81">
        <v>0</v>
      </c>
      <c r="F71" s="81">
        <v>0</v>
      </c>
      <c r="G71" s="126">
        <v>0</v>
      </c>
      <c r="H71" s="166">
        <v>0</v>
      </c>
    </row>
    <row r="72" spans="1:11" ht="15.75" customHeight="1" x14ac:dyDescent="0.25">
      <c r="A72" s="11"/>
      <c r="B72" s="11"/>
      <c r="C72" s="62" t="s">
        <v>64</v>
      </c>
      <c r="D72" s="12" t="s">
        <v>39</v>
      </c>
      <c r="E72" s="81">
        <v>700</v>
      </c>
      <c r="F72" s="81">
        <v>0</v>
      </c>
      <c r="G72" s="126">
        <v>0</v>
      </c>
      <c r="H72" s="166">
        <v>700</v>
      </c>
    </row>
    <row r="73" spans="1:11" ht="15" customHeight="1" x14ac:dyDescent="0.25">
      <c r="A73" s="11"/>
      <c r="B73" s="11"/>
      <c r="C73" s="9" t="s">
        <v>61</v>
      </c>
      <c r="D73" s="9" t="s">
        <v>36</v>
      </c>
      <c r="E73" s="81">
        <v>0</v>
      </c>
      <c r="F73" s="81">
        <v>0</v>
      </c>
      <c r="G73" s="126">
        <v>0</v>
      </c>
      <c r="H73" s="166">
        <v>0</v>
      </c>
    </row>
    <row r="74" spans="1:11" ht="15" hidden="1" customHeight="1" x14ac:dyDescent="0.25">
      <c r="A74" s="11"/>
      <c r="B74" s="11"/>
      <c r="C74" s="13">
        <v>31</v>
      </c>
      <c r="D74" s="33" t="s">
        <v>25</v>
      </c>
      <c r="E74" s="81"/>
      <c r="F74" s="81"/>
      <c r="G74" s="126"/>
      <c r="H74" s="166"/>
    </row>
    <row r="75" spans="1:11" x14ac:dyDescent="0.25">
      <c r="A75" s="11"/>
      <c r="B75" s="11"/>
      <c r="C75" s="62" t="s">
        <v>60</v>
      </c>
      <c r="D75" s="33" t="s">
        <v>43</v>
      </c>
      <c r="E75" s="81">
        <v>2900</v>
      </c>
      <c r="F75" s="81">
        <v>0</v>
      </c>
      <c r="G75" s="126">
        <v>0</v>
      </c>
      <c r="H75" s="166">
        <v>2900</v>
      </c>
    </row>
    <row r="76" spans="1:11" x14ac:dyDescent="0.25">
      <c r="A76" s="11"/>
      <c r="B76" s="11"/>
      <c r="C76" s="62" t="s">
        <v>58</v>
      </c>
      <c r="D76" s="12" t="s">
        <v>32</v>
      </c>
      <c r="E76" s="81">
        <v>3000</v>
      </c>
      <c r="F76" s="81">
        <v>0</v>
      </c>
      <c r="G76" s="126">
        <v>0</v>
      </c>
      <c r="H76" s="166">
        <v>3000</v>
      </c>
    </row>
    <row r="77" spans="1:11" ht="16.5" customHeight="1" x14ac:dyDescent="0.25">
      <c r="A77" s="11"/>
      <c r="B77" s="11"/>
      <c r="C77" s="9" t="s">
        <v>59</v>
      </c>
      <c r="D77" s="9" t="s">
        <v>44</v>
      </c>
      <c r="E77" s="81">
        <v>0</v>
      </c>
      <c r="F77" s="81">
        <v>0</v>
      </c>
      <c r="G77" s="126">
        <v>0</v>
      </c>
      <c r="H77" s="166">
        <v>0</v>
      </c>
    </row>
    <row r="78" spans="1:11" ht="25.5" x14ac:dyDescent="0.25">
      <c r="A78" s="11"/>
      <c r="B78" s="49">
        <v>45</v>
      </c>
      <c r="C78" s="49"/>
      <c r="D78" s="60" t="s">
        <v>124</v>
      </c>
      <c r="E78" s="79">
        <f>E79</f>
        <v>32500</v>
      </c>
      <c r="F78" s="79">
        <v>0</v>
      </c>
      <c r="G78" s="125">
        <v>0</v>
      </c>
      <c r="H78" s="165">
        <v>32500</v>
      </c>
    </row>
    <row r="79" spans="1:11" x14ac:dyDescent="0.25">
      <c r="A79" s="11"/>
      <c r="B79" s="11"/>
      <c r="C79" s="62" t="s">
        <v>63</v>
      </c>
      <c r="D79" s="9" t="s">
        <v>11</v>
      </c>
      <c r="E79" s="81">
        <v>32500</v>
      </c>
      <c r="F79" s="81">
        <v>0</v>
      </c>
      <c r="G79" s="126">
        <v>0</v>
      </c>
      <c r="H79" s="166">
        <v>32500</v>
      </c>
    </row>
    <row r="81" spans="3:8" hidden="1" x14ac:dyDescent="0.25">
      <c r="C81" s="9">
        <v>11</v>
      </c>
      <c r="D81" s="9" t="s">
        <v>11</v>
      </c>
      <c r="E81" s="35"/>
      <c r="F81" s="35"/>
      <c r="G81" s="35"/>
      <c r="H81" s="37">
        <f>H71+H52+H48</f>
        <v>18957.97</v>
      </c>
    </row>
    <row r="82" spans="3:8" hidden="1" x14ac:dyDescent="0.25">
      <c r="C82" s="9">
        <v>13</v>
      </c>
      <c r="D82" s="12" t="s">
        <v>39</v>
      </c>
      <c r="E82" s="35"/>
      <c r="F82" s="35"/>
      <c r="G82" s="35"/>
      <c r="H82" s="37">
        <f>H72+H61+H53</f>
        <v>39352.21</v>
      </c>
    </row>
    <row r="83" spans="3:8" hidden="1" x14ac:dyDescent="0.25">
      <c r="C83" s="9">
        <v>21</v>
      </c>
      <c r="D83" s="9" t="s">
        <v>36</v>
      </c>
      <c r="E83" s="35"/>
      <c r="F83" s="35"/>
      <c r="G83" s="35"/>
      <c r="H83" s="37">
        <f>H54</f>
        <v>657.51</v>
      </c>
    </row>
    <row r="84" spans="3:8" hidden="1" x14ac:dyDescent="0.25">
      <c r="C84" s="9">
        <v>31</v>
      </c>
      <c r="D84" s="9" t="s">
        <v>25</v>
      </c>
      <c r="E84" s="35"/>
      <c r="F84" s="35"/>
      <c r="G84" s="35"/>
      <c r="H84" s="37">
        <f>H55</f>
        <v>284.56</v>
      </c>
    </row>
    <row r="85" spans="3:8" hidden="1" x14ac:dyDescent="0.25">
      <c r="C85" s="9">
        <v>43</v>
      </c>
      <c r="D85" s="9" t="s">
        <v>43</v>
      </c>
      <c r="E85" s="35"/>
      <c r="F85" s="36"/>
      <c r="G85" s="36"/>
      <c r="H85" s="167">
        <f>H75+H56</f>
        <v>18183.7</v>
      </c>
    </row>
    <row r="86" spans="3:8" hidden="1" x14ac:dyDescent="0.25">
      <c r="C86" s="9">
        <v>52</v>
      </c>
      <c r="D86" s="9" t="s">
        <v>32</v>
      </c>
      <c r="E86" s="35"/>
      <c r="F86" s="36"/>
      <c r="G86" s="36"/>
      <c r="H86" s="167">
        <f>H76+H66+H63+H57+H49</f>
        <v>945920</v>
      </c>
    </row>
    <row r="87" spans="3:8" hidden="1" x14ac:dyDescent="0.25">
      <c r="C87" s="9">
        <v>54</v>
      </c>
      <c r="D87" s="9" t="s">
        <v>44</v>
      </c>
      <c r="E87" s="35"/>
      <c r="F87" s="35"/>
      <c r="G87" s="35"/>
      <c r="H87" s="37">
        <f t="shared" ref="H87" si="4">H58</f>
        <v>1500</v>
      </c>
    </row>
    <row r="88" spans="3:8" hidden="1" x14ac:dyDescent="0.25">
      <c r="D88" s="34" t="s">
        <v>52</v>
      </c>
      <c r="E88" s="37"/>
      <c r="F88" s="37"/>
      <c r="G88" s="37"/>
      <c r="H88" s="37">
        <f>SUM(H81:H87)</f>
        <v>1024855.95</v>
      </c>
    </row>
    <row r="89" spans="3:8" hidden="1" x14ac:dyDescent="0.25"/>
    <row r="90" spans="3:8" hidden="1" x14ac:dyDescent="0.25"/>
  </sheetData>
  <mergeCells count="10">
    <mergeCell ref="A5:H5"/>
    <mergeCell ref="A7:H7"/>
    <mergeCell ref="B13:D13"/>
    <mergeCell ref="A38:D38"/>
    <mergeCell ref="A3:H3"/>
    <mergeCell ref="A12:D12"/>
    <mergeCell ref="A44:D44"/>
    <mergeCell ref="B45:D45"/>
    <mergeCell ref="A9:H9"/>
    <mergeCell ref="A41:H41"/>
  </mergeCells>
  <pageMargins left="0.43307086614173229" right="0.23622047244094491" top="0.74803149606299213" bottom="0.74803149606299213" header="0.31496062992125984" footer="0.31496062992125984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opLeftCell="A17" workbookViewId="0">
      <selection sqref="A1:E45"/>
    </sheetView>
  </sheetViews>
  <sheetFormatPr defaultRowHeight="15" x14ac:dyDescent="0.25"/>
  <cols>
    <col min="1" max="1" width="24.28515625" customWidth="1"/>
    <col min="2" max="2" width="27.42578125" customWidth="1"/>
    <col min="3" max="3" width="16.7109375" customWidth="1"/>
    <col min="4" max="4" width="16.5703125" customWidth="1"/>
    <col min="5" max="5" width="19.42578125" style="75" customWidth="1"/>
  </cols>
  <sheetData>
    <row r="1" spans="1:10" ht="15.75" x14ac:dyDescent="0.25">
      <c r="A1" s="105" t="s">
        <v>134</v>
      </c>
    </row>
    <row r="2" spans="1:10" x14ac:dyDescent="0.25">
      <c r="A2" t="s">
        <v>135</v>
      </c>
    </row>
    <row r="3" spans="1:10" ht="41.25" customHeight="1" x14ac:dyDescent="0.25">
      <c r="A3" s="177" t="s">
        <v>149</v>
      </c>
      <c r="B3" s="177"/>
      <c r="C3" s="177"/>
      <c r="D3" s="177"/>
      <c r="E3" s="177"/>
      <c r="F3" s="175"/>
      <c r="G3" s="175"/>
      <c r="H3" s="100"/>
      <c r="I3" s="100"/>
      <c r="J3" s="100"/>
    </row>
    <row r="4" spans="1:10" ht="18" x14ac:dyDescent="0.25">
      <c r="A4" s="18"/>
      <c r="B4" s="18"/>
      <c r="C4" s="155"/>
      <c r="D4" s="99"/>
      <c r="E4" s="155"/>
    </row>
    <row r="5" spans="1:10" ht="15.75" x14ac:dyDescent="0.25">
      <c r="A5" s="182" t="s">
        <v>21</v>
      </c>
      <c r="B5" s="182"/>
      <c r="C5" s="182"/>
      <c r="D5" s="182"/>
      <c r="E5" s="182"/>
    </row>
    <row r="6" spans="1:10" ht="18" x14ac:dyDescent="0.25">
      <c r="B6" s="18"/>
      <c r="C6" s="4"/>
      <c r="D6" s="4"/>
      <c r="E6" s="156"/>
    </row>
    <row r="7" spans="1:10" ht="15.75" x14ac:dyDescent="0.25">
      <c r="A7" s="182" t="s">
        <v>6</v>
      </c>
      <c r="B7" s="182"/>
      <c r="C7" s="182"/>
      <c r="D7" s="182"/>
      <c r="E7" s="182"/>
    </row>
    <row r="8" spans="1:10" ht="18" x14ac:dyDescent="0.25">
      <c r="A8" s="18"/>
      <c r="B8" s="18"/>
      <c r="C8" s="4"/>
      <c r="D8" s="4"/>
      <c r="E8" s="156"/>
    </row>
    <row r="9" spans="1:10" ht="15.75" x14ac:dyDescent="0.25">
      <c r="A9" s="182" t="s">
        <v>97</v>
      </c>
      <c r="B9" s="182"/>
      <c r="C9" s="182"/>
      <c r="D9" s="182"/>
      <c r="E9" s="182"/>
    </row>
    <row r="10" spans="1:10" ht="18" x14ac:dyDescent="0.25">
      <c r="A10" s="18"/>
      <c r="B10" s="18"/>
      <c r="C10" s="4"/>
      <c r="D10" s="4"/>
      <c r="E10" s="156"/>
    </row>
    <row r="11" spans="1:10" ht="36.75" customHeight="1" x14ac:dyDescent="0.25">
      <c r="A11" s="101" t="s">
        <v>18</v>
      </c>
      <c r="B11" s="15" t="s">
        <v>129</v>
      </c>
      <c r="C11" s="15" t="s">
        <v>139</v>
      </c>
      <c r="D11" s="15" t="s">
        <v>141</v>
      </c>
      <c r="E11" s="15" t="s">
        <v>144</v>
      </c>
    </row>
    <row r="12" spans="1:10" x14ac:dyDescent="0.25">
      <c r="A12" s="64">
        <v>1</v>
      </c>
      <c r="B12" s="64">
        <v>2</v>
      </c>
      <c r="C12" s="64">
        <v>3</v>
      </c>
      <c r="D12" s="64">
        <v>4</v>
      </c>
      <c r="E12" s="64">
        <v>5</v>
      </c>
    </row>
    <row r="13" spans="1:10" x14ac:dyDescent="0.25">
      <c r="A13" s="86" t="s">
        <v>0</v>
      </c>
      <c r="B13" s="102">
        <f t="shared" ref="B13" si="0">B14+B17+B19+B21+B23</f>
        <v>1047151.84</v>
      </c>
      <c r="C13" s="102">
        <f>C14</f>
        <v>2357.98</v>
      </c>
      <c r="D13" s="132">
        <f>C13/B13</f>
        <v>2.2518033296871254E-3</v>
      </c>
      <c r="E13" s="102">
        <f>E14+E17+E19+E21+E23</f>
        <v>1014651.84</v>
      </c>
    </row>
    <row r="14" spans="1:10" x14ac:dyDescent="0.25">
      <c r="A14" s="87" t="s">
        <v>103</v>
      </c>
      <c r="B14" s="134">
        <f t="shared" ref="B14" si="1">B15+B16</f>
        <v>89851.200000000012</v>
      </c>
      <c r="C14" s="134">
        <f>C16</f>
        <v>2357.98</v>
      </c>
      <c r="D14" s="135">
        <f>C14/B14</f>
        <v>2.6243166479690862E-2</v>
      </c>
      <c r="E14" s="157">
        <f>E15+E16</f>
        <v>57351.200000000004</v>
      </c>
    </row>
    <row r="15" spans="1:10" x14ac:dyDescent="0.25">
      <c r="A15" s="9" t="s">
        <v>101</v>
      </c>
      <c r="B15" s="32">
        <v>52856.97</v>
      </c>
      <c r="C15" s="32">
        <v>0</v>
      </c>
      <c r="D15" s="133">
        <f>20356.97/E15</f>
        <v>1</v>
      </c>
      <c r="E15" s="158">
        <f>20356.97+C15</f>
        <v>20356.97</v>
      </c>
    </row>
    <row r="16" spans="1:10" x14ac:dyDescent="0.25">
      <c r="A16" s="9" t="s">
        <v>102</v>
      </c>
      <c r="B16" s="32">
        <v>36994.230000000003</v>
      </c>
      <c r="C16" s="32">
        <v>2357.98</v>
      </c>
      <c r="D16" s="133">
        <v>0</v>
      </c>
      <c r="E16" s="158">
        <v>36994.230000000003</v>
      </c>
    </row>
    <row r="17" spans="1:5" x14ac:dyDescent="0.25">
      <c r="A17" s="87" t="s">
        <v>104</v>
      </c>
      <c r="B17" s="50">
        <f t="shared" ref="B17" si="2">B18</f>
        <v>200</v>
      </c>
      <c r="C17" s="50">
        <v>0</v>
      </c>
      <c r="D17" s="135">
        <v>0</v>
      </c>
      <c r="E17" s="157">
        <f>E18</f>
        <v>200</v>
      </c>
    </row>
    <row r="18" spans="1:5" x14ac:dyDescent="0.25">
      <c r="A18" s="9" t="s">
        <v>106</v>
      </c>
      <c r="B18" s="32">
        <v>200</v>
      </c>
      <c r="C18" s="32">
        <v>0</v>
      </c>
      <c r="D18" s="133">
        <v>0</v>
      </c>
      <c r="E18" s="158">
        <f>657.51-457.51</f>
        <v>200</v>
      </c>
    </row>
    <row r="19" spans="1:5" x14ac:dyDescent="0.25">
      <c r="A19" s="87" t="s">
        <v>105</v>
      </c>
      <c r="B19" s="50">
        <f t="shared" ref="B19" si="3">B20</f>
        <v>255.66</v>
      </c>
      <c r="C19" s="50">
        <v>0</v>
      </c>
      <c r="D19" s="133">
        <v>0</v>
      </c>
      <c r="E19" s="157">
        <f>E20</f>
        <v>255.66</v>
      </c>
    </row>
    <row r="20" spans="1:5" x14ac:dyDescent="0.25">
      <c r="A20" s="9" t="s">
        <v>119</v>
      </c>
      <c r="B20" s="32">
        <v>255.66</v>
      </c>
      <c r="C20" s="32">
        <v>0</v>
      </c>
      <c r="D20" s="133">
        <v>0</v>
      </c>
      <c r="E20" s="158">
        <v>255.66</v>
      </c>
    </row>
    <row r="21" spans="1:5" ht="25.5" x14ac:dyDescent="0.25">
      <c r="A21" s="89" t="s">
        <v>107</v>
      </c>
      <c r="B21" s="136">
        <f t="shared" ref="B21" si="4">B22</f>
        <v>10000</v>
      </c>
      <c r="C21" s="50">
        <v>0</v>
      </c>
      <c r="D21" s="135">
        <v>0</v>
      </c>
      <c r="E21" s="157">
        <f>E22</f>
        <v>10000</v>
      </c>
    </row>
    <row r="22" spans="1:5" ht="25.5" x14ac:dyDescent="0.25">
      <c r="A22" s="12" t="s">
        <v>108</v>
      </c>
      <c r="B22" s="32">
        <v>10000</v>
      </c>
      <c r="C22" s="32">
        <v>0</v>
      </c>
      <c r="D22" s="133">
        <v>0</v>
      </c>
      <c r="E22" s="158">
        <v>10000</v>
      </c>
    </row>
    <row r="23" spans="1:5" x14ac:dyDescent="0.25">
      <c r="A23" s="90" t="s">
        <v>109</v>
      </c>
      <c r="B23" s="136">
        <f t="shared" ref="B23" si="5">B24+B25</f>
        <v>946844.98</v>
      </c>
      <c r="C23" s="50">
        <v>0</v>
      </c>
      <c r="D23" s="135">
        <v>0</v>
      </c>
      <c r="E23" s="157">
        <f>E24+E25</f>
        <v>946844.98</v>
      </c>
    </row>
    <row r="24" spans="1:5" x14ac:dyDescent="0.25">
      <c r="A24" s="9" t="s">
        <v>118</v>
      </c>
      <c r="B24" s="32">
        <v>946250</v>
      </c>
      <c r="C24" s="32">
        <v>0</v>
      </c>
      <c r="D24" s="133">
        <v>0</v>
      </c>
      <c r="E24" s="158">
        <v>946250</v>
      </c>
    </row>
    <row r="25" spans="1:5" x14ac:dyDescent="0.25">
      <c r="A25" s="9" t="s">
        <v>110</v>
      </c>
      <c r="B25" s="32">
        <v>594.98</v>
      </c>
      <c r="C25" s="32">
        <v>0</v>
      </c>
      <c r="D25" s="133">
        <v>0</v>
      </c>
      <c r="E25" s="158">
        <v>594.98</v>
      </c>
    </row>
    <row r="26" spans="1:5" x14ac:dyDescent="0.25">
      <c r="A26" s="84"/>
      <c r="B26" s="85"/>
      <c r="C26" s="85"/>
      <c r="D26" s="85"/>
      <c r="E26" s="159"/>
    </row>
    <row r="29" spans="1:5" ht="15.75" x14ac:dyDescent="0.25">
      <c r="A29" s="182" t="s">
        <v>98</v>
      </c>
      <c r="B29" s="182"/>
      <c r="C29" s="182"/>
      <c r="D29" s="182"/>
      <c r="E29" s="182"/>
    </row>
    <row r="30" spans="1:5" ht="18" x14ac:dyDescent="0.25">
      <c r="A30" s="18"/>
      <c r="B30" s="18"/>
      <c r="C30" s="4"/>
      <c r="D30" s="4"/>
      <c r="E30" s="156"/>
    </row>
    <row r="31" spans="1:5" ht="38.25" x14ac:dyDescent="0.25">
      <c r="A31" s="101" t="s">
        <v>18</v>
      </c>
      <c r="B31" s="15" t="s">
        <v>129</v>
      </c>
      <c r="C31" s="15" t="s">
        <v>139</v>
      </c>
      <c r="D31" s="15" t="s">
        <v>141</v>
      </c>
      <c r="E31" s="15" t="s">
        <v>144</v>
      </c>
    </row>
    <row r="32" spans="1:5" x14ac:dyDescent="0.25">
      <c r="A32" s="64">
        <v>1</v>
      </c>
      <c r="B32" s="64">
        <v>2</v>
      </c>
      <c r="C32" s="64">
        <v>3</v>
      </c>
      <c r="D32" s="64">
        <v>4</v>
      </c>
      <c r="E32" s="64">
        <v>5</v>
      </c>
    </row>
    <row r="33" spans="1:5" x14ac:dyDescent="0.25">
      <c r="A33" s="86" t="s">
        <v>1</v>
      </c>
      <c r="B33" s="91">
        <f>B34+B37+B39+B41+B43</f>
        <v>1056726.97</v>
      </c>
      <c r="C33" s="91">
        <f>C34</f>
        <v>2357.98</v>
      </c>
      <c r="D33" s="138">
        <f>C33/B33</f>
        <v>2.231399469249848E-3</v>
      </c>
      <c r="E33" s="91">
        <f t="shared" ref="E33" si="6">E34+E37+E39+E41+E43</f>
        <v>1059084.95</v>
      </c>
    </row>
    <row r="34" spans="1:5" x14ac:dyDescent="0.25">
      <c r="A34" s="87" t="s">
        <v>103</v>
      </c>
      <c r="B34" s="137">
        <f t="shared" ref="B34" si="7">B35+B36</f>
        <v>89851.200000000012</v>
      </c>
      <c r="C34" s="137">
        <f>C36</f>
        <v>2357.98</v>
      </c>
      <c r="D34" s="139">
        <f>C34/B34</f>
        <v>2.6243166479690862E-2</v>
      </c>
      <c r="E34" s="160">
        <f>C34+B34</f>
        <v>92209.180000000008</v>
      </c>
    </row>
    <row r="35" spans="1:5" x14ac:dyDescent="0.25">
      <c r="A35" s="9" t="s">
        <v>101</v>
      </c>
      <c r="B35" s="32">
        <v>52856.97</v>
      </c>
      <c r="C35" s="32">
        <v>0</v>
      </c>
      <c r="D35" s="140">
        <v>0</v>
      </c>
      <c r="E35" s="161">
        <f>B35</f>
        <v>52856.97</v>
      </c>
    </row>
    <row r="36" spans="1:5" x14ac:dyDescent="0.25">
      <c r="A36" s="9" t="s">
        <v>102</v>
      </c>
      <c r="B36" s="32">
        <v>36994.230000000003</v>
      </c>
      <c r="C36" s="32">
        <v>2357.98</v>
      </c>
      <c r="D36" s="140">
        <f>C36/B36</f>
        <v>6.3739129047962334E-2</v>
      </c>
      <c r="E36" s="161">
        <f>C36+B36</f>
        <v>39352.210000000006</v>
      </c>
    </row>
    <row r="37" spans="1:5" x14ac:dyDescent="0.25">
      <c r="A37" s="87" t="s">
        <v>104</v>
      </c>
      <c r="B37" s="50">
        <f t="shared" ref="B37" si="8">B38</f>
        <v>657.51</v>
      </c>
      <c r="C37" s="50">
        <v>0</v>
      </c>
      <c r="D37" s="139">
        <v>0</v>
      </c>
      <c r="E37" s="160">
        <f>E38</f>
        <v>657.51</v>
      </c>
    </row>
    <row r="38" spans="1:5" x14ac:dyDescent="0.25">
      <c r="A38" s="9" t="s">
        <v>106</v>
      </c>
      <c r="B38" s="32">
        <v>657.51</v>
      </c>
      <c r="C38" s="32">
        <v>0</v>
      </c>
      <c r="D38" s="140">
        <v>0</v>
      </c>
      <c r="E38" s="161">
        <v>657.51</v>
      </c>
    </row>
    <row r="39" spans="1:5" x14ac:dyDescent="0.25">
      <c r="A39" s="87" t="s">
        <v>122</v>
      </c>
      <c r="B39" s="50">
        <f t="shared" ref="B39" si="9">B40</f>
        <v>284.56</v>
      </c>
      <c r="C39" s="50">
        <v>0</v>
      </c>
      <c r="D39" s="139">
        <v>0</v>
      </c>
      <c r="E39" s="160">
        <f>E40</f>
        <v>284.56</v>
      </c>
    </row>
    <row r="40" spans="1:5" x14ac:dyDescent="0.25">
      <c r="A40" s="9" t="s">
        <v>119</v>
      </c>
      <c r="B40" s="32">
        <v>284.56</v>
      </c>
      <c r="C40" s="32">
        <v>0</v>
      </c>
      <c r="D40" s="140">
        <v>0</v>
      </c>
      <c r="E40" s="161">
        <v>284.56</v>
      </c>
    </row>
    <row r="41" spans="1:5" ht="25.5" x14ac:dyDescent="0.25">
      <c r="A41" s="89" t="s">
        <v>121</v>
      </c>
      <c r="B41" s="50">
        <f t="shared" ref="B41" si="10">B42</f>
        <v>18183.7</v>
      </c>
      <c r="C41" s="50">
        <v>0</v>
      </c>
      <c r="D41" s="139">
        <v>0</v>
      </c>
      <c r="E41" s="160">
        <f>E42</f>
        <v>18183.7</v>
      </c>
    </row>
    <row r="42" spans="1:5" ht="25.5" x14ac:dyDescent="0.25">
      <c r="A42" s="12" t="s">
        <v>108</v>
      </c>
      <c r="B42" s="32">
        <v>18183.7</v>
      </c>
      <c r="C42" s="32">
        <v>0</v>
      </c>
      <c r="D42" s="140">
        <v>0</v>
      </c>
      <c r="E42" s="161">
        <v>18183.7</v>
      </c>
    </row>
    <row r="43" spans="1:5" x14ac:dyDescent="0.25">
      <c r="A43" s="90" t="s">
        <v>109</v>
      </c>
      <c r="B43" s="50">
        <f t="shared" ref="B43" si="11">B44+B45</f>
        <v>947750</v>
      </c>
      <c r="C43" s="50">
        <v>0</v>
      </c>
      <c r="D43" s="139">
        <v>0</v>
      </c>
      <c r="E43" s="160">
        <f>E44+E45</f>
        <v>947750</v>
      </c>
    </row>
    <row r="44" spans="1:5" x14ac:dyDescent="0.25">
      <c r="A44" s="9" t="s">
        <v>120</v>
      </c>
      <c r="B44" s="32">
        <v>946250</v>
      </c>
      <c r="C44" s="32">
        <v>0</v>
      </c>
      <c r="D44" s="140">
        <v>0</v>
      </c>
      <c r="E44" s="161">
        <f>946250</f>
        <v>946250</v>
      </c>
    </row>
    <row r="45" spans="1:5" x14ac:dyDescent="0.25">
      <c r="A45" s="9" t="s">
        <v>110</v>
      </c>
      <c r="B45" s="32">
        <v>1500</v>
      </c>
      <c r="C45" s="32">
        <v>0</v>
      </c>
      <c r="D45" s="140">
        <v>0</v>
      </c>
      <c r="E45" s="161">
        <v>1500</v>
      </c>
    </row>
  </sheetData>
  <mergeCells count="5">
    <mergeCell ref="A5:E5"/>
    <mergeCell ref="A7:E7"/>
    <mergeCell ref="A9:E9"/>
    <mergeCell ref="A29:E29"/>
    <mergeCell ref="A3:E3"/>
  </mergeCells>
  <pageMargins left="0.31496062992125984" right="0.51181102362204722" top="0.74803149606299213" bottom="0.74803149606299213" header="0.31496062992125984" footer="0.31496062992125984"/>
  <pageSetup paperSize="9" scale="9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selection sqref="A1:E17"/>
    </sheetView>
  </sheetViews>
  <sheetFormatPr defaultRowHeight="15" x14ac:dyDescent="0.25"/>
  <cols>
    <col min="1" max="1" width="37.7109375" customWidth="1"/>
    <col min="2" max="2" width="23" customWidth="1"/>
    <col min="3" max="3" width="17" customWidth="1"/>
    <col min="4" max="4" width="20" customWidth="1"/>
    <col min="5" max="5" width="17.42578125" customWidth="1"/>
  </cols>
  <sheetData>
    <row r="1" spans="1:10" ht="15.75" x14ac:dyDescent="0.25">
      <c r="A1" s="105" t="s">
        <v>134</v>
      </c>
    </row>
    <row r="2" spans="1:10" x14ac:dyDescent="0.25">
      <c r="A2" t="s">
        <v>135</v>
      </c>
    </row>
    <row r="4" spans="1:10" ht="42" customHeight="1" x14ac:dyDescent="0.25">
      <c r="A4" s="177" t="s">
        <v>149</v>
      </c>
      <c r="B4" s="177"/>
      <c r="C4" s="177"/>
      <c r="D4" s="177"/>
      <c r="E4" s="177"/>
      <c r="F4" s="175"/>
      <c r="G4" s="175"/>
      <c r="H4" s="100"/>
      <c r="I4" s="100"/>
      <c r="J4" s="100"/>
    </row>
    <row r="5" spans="1:10" ht="18" customHeight="1" x14ac:dyDescent="0.25">
      <c r="A5" s="3"/>
      <c r="B5" s="18"/>
      <c r="C5" s="155"/>
      <c r="D5" s="99"/>
      <c r="E5" s="3"/>
    </row>
    <row r="6" spans="1:10" ht="15.75" x14ac:dyDescent="0.25">
      <c r="A6" s="182" t="s">
        <v>21</v>
      </c>
      <c r="B6" s="182"/>
      <c r="C6" s="183"/>
      <c r="D6" s="183"/>
      <c r="E6" s="183"/>
    </row>
    <row r="7" spans="1:10" ht="18" x14ac:dyDescent="0.25">
      <c r="A7" s="3"/>
      <c r="B7" s="18"/>
      <c r="C7" s="4"/>
      <c r="D7" s="4"/>
      <c r="E7" s="4"/>
    </row>
    <row r="8" spans="1:10" ht="18" customHeight="1" x14ac:dyDescent="0.25">
      <c r="A8" s="182" t="s">
        <v>6</v>
      </c>
      <c r="B8" s="184"/>
      <c r="C8" s="184"/>
      <c r="D8" s="184"/>
      <c r="E8" s="184"/>
    </row>
    <row r="9" spans="1:10" ht="18" x14ac:dyDescent="0.25">
      <c r="A9" s="3"/>
      <c r="B9" s="18"/>
      <c r="C9" s="4"/>
      <c r="D9" s="4"/>
      <c r="E9" s="4"/>
    </row>
    <row r="10" spans="1:10" ht="15.75" x14ac:dyDescent="0.25">
      <c r="A10" s="182" t="s">
        <v>17</v>
      </c>
      <c r="B10" s="207"/>
      <c r="C10" s="207"/>
      <c r="D10" s="207"/>
      <c r="E10" s="207"/>
    </row>
    <row r="11" spans="1:10" ht="18" x14ac:dyDescent="0.25">
      <c r="A11" s="3"/>
      <c r="B11" s="18"/>
      <c r="C11" s="4"/>
      <c r="D11" s="4"/>
      <c r="E11" s="4"/>
    </row>
    <row r="12" spans="1:10" ht="40.5" customHeight="1" x14ac:dyDescent="0.25">
      <c r="A12" s="101" t="s">
        <v>18</v>
      </c>
      <c r="B12" s="15" t="s">
        <v>129</v>
      </c>
      <c r="C12" s="15" t="s">
        <v>139</v>
      </c>
      <c r="D12" s="15" t="s">
        <v>141</v>
      </c>
      <c r="E12" s="15" t="s">
        <v>144</v>
      </c>
    </row>
    <row r="13" spans="1:10" ht="15" customHeight="1" x14ac:dyDescent="0.25">
      <c r="A13" s="64">
        <v>1</v>
      </c>
      <c r="B13" s="64">
        <v>2</v>
      </c>
      <c r="C13" s="64">
        <v>3</v>
      </c>
      <c r="D13" s="64">
        <v>4</v>
      </c>
      <c r="E13" s="64">
        <v>5</v>
      </c>
    </row>
    <row r="14" spans="1:10" s="75" customFormat="1" ht="15.75" customHeight="1" x14ac:dyDescent="0.25">
      <c r="A14" s="51" t="s">
        <v>19</v>
      </c>
      <c r="B14" s="48">
        <f>B15</f>
        <v>1056726.67</v>
      </c>
      <c r="C14" s="48">
        <f>C15</f>
        <v>2357.98</v>
      </c>
      <c r="D14" s="123">
        <f>E14/1026777.05</f>
        <v>1.0314650585538505</v>
      </c>
      <c r="E14" s="48">
        <f>E15</f>
        <v>1059084.6499999999</v>
      </c>
    </row>
    <row r="15" spans="1:10" s="75" customFormat="1" ht="15.75" customHeight="1" x14ac:dyDescent="0.25">
      <c r="A15" s="89" t="s">
        <v>48</v>
      </c>
      <c r="B15" s="88">
        <f>B16+B17</f>
        <v>1056726.67</v>
      </c>
      <c r="C15" s="88">
        <f>C16</f>
        <v>2357.98</v>
      </c>
      <c r="D15" s="141">
        <f>E15/1026777.05</f>
        <v>1.0314650585538505</v>
      </c>
      <c r="E15" s="88">
        <f>B15+C15</f>
        <v>1059084.6499999999</v>
      </c>
    </row>
    <row r="16" spans="1:10" x14ac:dyDescent="0.25">
      <c r="A16" s="12" t="s">
        <v>49</v>
      </c>
      <c r="B16" s="32">
        <v>1041442.97</v>
      </c>
      <c r="C16" s="32">
        <v>2357.98</v>
      </c>
      <c r="D16" s="148">
        <f>1043993.35/1011493.35</f>
        <v>1.0321307104984923</v>
      </c>
      <c r="E16" s="57">
        <f>B16+C16</f>
        <v>1043800.95</v>
      </c>
    </row>
    <row r="17" spans="1:5" x14ac:dyDescent="0.25">
      <c r="A17" s="9" t="s">
        <v>53</v>
      </c>
      <c r="B17" s="6">
        <v>15283.7</v>
      </c>
      <c r="C17" s="32">
        <v>0</v>
      </c>
      <c r="D17" s="148">
        <v>0</v>
      </c>
      <c r="E17" s="57">
        <v>15283.7</v>
      </c>
    </row>
  </sheetData>
  <mergeCells count="4">
    <mergeCell ref="A6:E6"/>
    <mergeCell ref="A8:E8"/>
    <mergeCell ref="A10:E10"/>
    <mergeCell ref="A4:E4"/>
  </mergeCells>
  <pageMargins left="0.25" right="0.25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"/>
  <sheetViews>
    <sheetView topLeftCell="A92" workbookViewId="0">
      <selection activeCell="T3" sqref="T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23.7109375" customWidth="1"/>
    <col min="6" max="6" width="15.85546875" customWidth="1"/>
    <col min="7" max="7" width="16.42578125" style="144" customWidth="1"/>
    <col min="8" max="8" width="19.5703125" style="75" customWidth="1"/>
  </cols>
  <sheetData>
    <row r="1" spans="1:8" ht="15.75" x14ac:dyDescent="0.25">
      <c r="A1" s="105" t="s">
        <v>134</v>
      </c>
    </row>
    <row r="2" spans="1:8" x14ac:dyDescent="0.25">
      <c r="A2" t="s">
        <v>135</v>
      </c>
    </row>
    <row r="3" spans="1:8" ht="40.5" customHeight="1" x14ac:dyDescent="0.25">
      <c r="A3" s="182" t="s">
        <v>149</v>
      </c>
      <c r="B3" s="182"/>
      <c r="C3" s="182"/>
      <c r="D3" s="182"/>
      <c r="E3" s="182"/>
      <c r="F3" s="182"/>
      <c r="G3" s="182"/>
      <c r="H3" s="182"/>
    </row>
    <row r="4" spans="1:8" ht="18" x14ac:dyDescent="0.25">
      <c r="A4" s="3"/>
      <c r="B4" s="3"/>
      <c r="C4" s="3"/>
      <c r="D4" s="3"/>
      <c r="E4" s="18"/>
      <c r="F4" s="4"/>
      <c r="G4" s="145"/>
      <c r="H4" s="156"/>
    </row>
    <row r="5" spans="1:8" ht="18" customHeight="1" x14ac:dyDescent="0.3">
      <c r="A5" s="228" t="s">
        <v>20</v>
      </c>
      <c r="B5" s="229"/>
      <c r="C5" s="229"/>
      <c r="D5" s="229"/>
      <c r="E5" s="229"/>
      <c r="F5" s="229"/>
      <c r="G5" s="229"/>
      <c r="H5" s="229"/>
    </row>
    <row r="6" spans="1:8" ht="18" customHeight="1" x14ac:dyDescent="0.3">
      <c r="A6" s="230" t="s">
        <v>130</v>
      </c>
      <c r="B6" s="230"/>
      <c r="C6" s="230"/>
      <c r="D6" s="230"/>
      <c r="E6" s="230"/>
      <c r="F6" s="230"/>
      <c r="G6" s="230"/>
      <c r="H6" s="230"/>
    </row>
    <row r="7" spans="1:8" ht="18" x14ac:dyDescent="0.25">
      <c r="A7" s="3"/>
      <c r="B7" s="3"/>
      <c r="C7" s="3"/>
      <c r="D7" s="3"/>
      <c r="E7" s="18"/>
      <c r="F7" s="4"/>
      <c r="G7" s="145"/>
      <c r="H7" s="156"/>
    </row>
    <row r="8" spans="1:8" ht="41.25" customHeight="1" x14ac:dyDescent="0.25">
      <c r="A8" s="204" t="s">
        <v>22</v>
      </c>
      <c r="B8" s="205"/>
      <c r="C8" s="206"/>
      <c r="D8" s="154" t="s">
        <v>23</v>
      </c>
      <c r="E8" s="15" t="s">
        <v>129</v>
      </c>
      <c r="F8" s="15" t="s">
        <v>139</v>
      </c>
      <c r="G8" s="15" t="s">
        <v>141</v>
      </c>
      <c r="H8" s="15" t="s">
        <v>144</v>
      </c>
    </row>
    <row r="9" spans="1:8" ht="15" customHeight="1" x14ac:dyDescent="0.25">
      <c r="A9" s="201">
        <v>1</v>
      </c>
      <c r="B9" s="202"/>
      <c r="C9" s="202"/>
      <c r="D9" s="203"/>
      <c r="E9" s="64">
        <v>2</v>
      </c>
      <c r="F9" s="64">
        <v>3</v>
      </c>
      <c r="G9" s="64">
        <v>4</v>
      </c>
      <c r="H9" s="64">
        <v>5</v>
      </c>
    </row>
    <row r="10" spans="1:8" ht="18.75" customHeight="1" x14ac:dyDescent="0.25">
      <c r="A10" s="210" t="s">
        <v>54</v>
      </c>
      <c r="B10" s="211"/>
      <c r="C10" s="212"/>
      <c r="D10" s="94" t="s">
        <v>55</v>
      </c>
      <c r="E10" s="95">
        <f>E11+E21+E51</f>
        <v>1057426.97</v>
      </c>
      <c r="F10" s="95">
        <f>F11</f>
        <v>2357.98</v>
      </c>
      <c r="G10" s="146">
        <f>F10/E10</f>
        <v>2.2299223179450397E-3</v>
      </c>
      <c r="H10" s="95">
        <f>E10+F10</f>
        <v>1059784.95</v>
      </c>
    </row>
    <row r="11" spans="1:8" ht="27" customHeight="1" x14ac:dyDescent="0.25">
      <c r="A11" s="213" t="s">
        <v>66</v>
      </c>
      <c r="B11" s="214"/>
      <c r="C11" s="215"/>
      <c r="D11" s="92" t="s">
        <v>67</v>
      </c>
      <c r="E11" s="93">
        <f t="shared" ref="E11" si="0">E13+E18</f>
        <v>36994.230000000003</v>
      </c>
      <c r="F11" s="93">
        <f>F12</f>
        <v>2357.98</v>
      </c>
      <c r="G11" s="147">
        <f>F11/E11</f>
        <v>6.3739129047962334E-2</v>
      </c>
      <c r="H11" s="93">
        <f>E11+F11</f>
        <v>39352.210000000006</v>
      </c>
    </row>
    <row r="12" spans="1:8" ht="33" customHeight="1" x14ac:dyDescent="0.25">
      <c r="A12" s="222" t="s">
        <v>68</v>
      </c>
      <c r="B12" s="223"/>
      <c r="C12" s="224"/>
      <c r="D12" s="96" t="s">
        <v>56</v>
      </c>
      <c r="E12" s="88">
        <f t="shared" ref="E12:E13" si="1">E13</f>
        <v>36294.230000000003</v>
      </c>
      <c r="F12" s="88">
        <f>F15+F16</f>
        <v>2357.98</v>
      </c>
      <c r="G12" s="141">
        <f>F12/E12</f>
        <v>6.4968453663295789E-2</v>
      </c>
      <c r="H12" s="88">
        <f>H13</f>
        <v>38652.210000000006</v>
      </c>
    </row>
    <row r="13" spans="1:8" x14ac:dyDescent="0.25">
      <c r="A13" s="225" t="s">
        <v>69</v>
      </c>
      <c r="B13" s="226"/>
      <c r="C13" s="227"/>
      <c r="D13" s="43" t="s">
        <v>39</v>
      </c>
      <c r="E13" s="32">
        <f t="shared" si="1"/>
        <v>36294.230000000003</v>
      </c>
      <c r="F13" s="57">
        <v>0</v>
      </c>
      <c r="G13" s="148">
        <v>0</v>
      </c>
      <c r="H13" s="57">
        <f>H14</f>
        <v>38652.210000000006</v>
      </c>
    </row>
    <row r="14" spans="1:8" x14ac:dyDescent="0.25">
      <c r="A14" s="219">
        <v>3</v>
      </c>
      <c r="B14" s="220"/>
      <c r="C14" s="221"/>
      <c r="D14" s="38" t="s">
        <v>14</v>
      </c>
      <c r="E14" s="32">
        <f t="shared" ref="E14" si="2">E15+E16</f>
        <v>36294.230000000003</v>
      </c>
      <c r="F14" s="57">
        <v>0</v>
      </c>
      <c r="G14" s="148">
        <v>0</v>
      </c>
      <c r="H14" s="57">
        <f>H15+H16</f>
        <v>38652.210000000006</v>
      </c>
    </row>
    <row r="15" spans="1:8" x14ac:dyDescent="0.25">
      <c r="A15" s="216">
        <v>32</v>
      </c>
      <c r="B15" s="217"/>
      <c r="C15" s="218"/>
      <c r="D15" s="38" t="s">
        <v>24</v>
      </c>
      <c r="E15" s="32">
        <v>35464.230000000003</v>
      </c>
      <c r="F15" s="57">
        <v>2277.98</v>
      </c>
      <c r="G15" s="148">
        <f>F15/E15</f>
        <v>6.4233172410623318E-2</v>
      </c>
      <c r="H15" s="57">
        <f>E15+F15</f>
        <v>37742.210000000006</v>
      </c>
    </row>
    <row r="16" spans="1:8" ht="15" customHeight="1" x14ac:dyDescent="0.25">
      <c r="A16" s="216">
        <v>34</v>
      </c>
      <c r="B16" s="217"/>
      <c r="C16" s="218"/>
      <c r="D16" s="38" t="s">
        <v>45</v>
      </c>
      <c r="E16" s="32">
        <v>830</v>
      </c>
      <c r="F16" s="57">
        <v>80</v>
      </c>
      <c r="G16" s="148">
        <f>F16/E16</f>
        <v>9.6385542168674704E-2</v>
      </c>
      <c r="H16" s="57">
        <f>E16+F16</f>
        <v>910</v>
      </c>
    </row>
    <row r="17" spans="1:8" ht="28.15" customHeight="1" x14ac:dyDescent="0.25">
      <c r="A17" s="222" t="s">
        <v>70</v>
      </c>
      <c r="B17" s="223"/>
      <c r="C17" s="224"/>
      <c r="D17" s="96" t="s">
        <v>71</v>
      </c>
      <c r="E17" s="88">
        <f t="shared" ref="E17:E19" si="3">E18</f>
        <v>700</v>
      </c>
      <c r="F17" s="88">
        <v>0</v>
      </c>
      <c r="G17" s="141">
        <v>0</v>
      </c>
      <c r="H17" s="88">
        <f>H18</f>
        <v>700</v>
      </c>
    </row>
    <row r="18" spans="1:8" ht="15" customHeight="1" x14ac:dyDescent="0.25">
      <c r="A18" s="225" t="s">
        <v>69</v>
      </c>
      <c r="B18" s="226"/>
      <c r="C18" s="227"/>
      <c r="D18" s="43" t="s">
        <v>39</v>
      </c>
      <c r="E18" s="32">
        <f t="shared" si="3"/>
        <v>700</v>
      </c>
      <c r="F18" s="32">
        <v>0</v>
      </c>
      <c r="G18" s="148">
        <v>0</v>
      </c>
      <c r="H18" s="57">
        <f>H19</f>
        <v>700</v>
      </c>
    </row>
    <row r="19" spans="1:8" ht="25.5" x14ac:dyDescent="0.25">
      <c r="A19" s="219">
        <v>4</v>
      </c>
      <c r="B19" s="220"/>
      <c r="C19" s="221"/>
      <c r="D19" s="38" t="s">
        <v>16</v>
      </c>
      <c r="E19" s="32">
        <f t="shared" si="3"/>
        <v>700</v>
      </c>
      <c r="F19" s="32">
        <v>0</v>
      </c>
      <c r="G19" s="148">
        <v>0</v>
      </c>
      <c r="H19" s="57">
        <v>700</v>
      </c>
    </row>
    <row r="20" spans="1:8" ht="25.5" x14ac:dyDescent="0.25">
      <c r="A20" s="216">
        <v>42</v>
      </c>
      <c r="B20" s="217"/>
      <c r="C20" s="218"/>
      <c r="D20" s="38" t="s">
        <v>31</v>
      </c>
      <c r="E20" s="32">
        <v>700</v>
      </c>
      <c r="F20" s="32">
        <v>0</v>
      </c>
      <c r="G20" s="148">
        <v>0</v>
      </c>
      <c r="H20" s="57">
        <v>700</v>
      </c>
    </row>
    <row r="21" spans="1:8" ht="42" customHeight="1" x14ac:dyDescent="0.25">
      <c r="A21" s="213" t="s">
        <v>72</v>
      </c>
      <c r="B21" s="214"/>
      <c r="C21" s="215"/>
      <c r="D21" s="92" t="s">
        <v>73</v>
      </c>
      <c r="E21" s="93">
        <f t="shared" ref="E21" si="4">E22+E33+E37</f>
        <v>53556.97</v>
      </c>
      <c r="F21" s="143">
        <v>0</v>
      </c>
      <c r="G21" s="149">
        <v>0</v>
      </c>
      <c r="H21" s="93">
        <f>H22+H33+H37</f>
        <v>53556.97</v>
      </c>
    </row>
    <row r="22" spans="1:8" ht="25.5" customHeight="1" x14ac:dyDescent="0.25">
      <c r="A22" s="222" t="s">
        <v>68</v>
      </c>
      <c r="B22" s="223"/>
      <c r="C22" s="224"/>
      <c r="D22" s="96" t="s">
        <v>125</v>
      </c>
      <c r="E22" s="88">
        <f>E23</f>
        <v>51817.36</v>
      </c>
      <c r="F22" s="88">
        <v>0</v>
      </c>
      <c r="G22" s="141">
        <v>0</v>
      </c>
      <c r="H22" s="88">
        <f>H23+H30+F22</f>
        <v>51817.36</v>
      </c>
    </row>
    <row r="23" spans="1:8" x14ac:dyDescent="0.25">
      <c r="A23" s="225" t="s">
        <v>74</v>
      </c>
      <c r="B23" s="226"/>
      <c r="C23" s="227"/>
      <c r="D23" s="43" t="s">
        <v>11</v>
      </c>
      <c r="E23" s="32">
        <f>E24+E30</f>
        <v>51817.36</v>
      </c>
      <c r="F23" s="32">
        <v>0</v>
      </c>
      <c r="G23" s="148">
        <v>0</v>
      </c>
      <c r="H23" s="57">
        <v>51817.36</v>
      </c>
    </row>
    <row r="24" spans="1:8" x14ac:dyDescent="0.25">
      <c r="A24" s="219">
        <v>3</v>
      </c>
      <c r="B24" s="220"/>
      <c r="C24" s="221"/>
      <c r="D24" s="38" t="s">
        <v>14</v>
      </c>
      <c r="E24" s="32">
        <f>E26+E28+E25+E29</f>
        <v>18617.36</v>
      </c>
      <c r="F24" s="32">
        <v>0</v>
      </c>
      <c r="G24" s="148">
        <v>0</v>
      </c>
      <c r="H24" s="57">
        <v>18617.36</v>
      </c>
    </row>
    <row r="25" spans="1:8" x14ac:dyDescent="0.25">
      <c r="A25" s="216">
        <v>31</v>
      </c>
      <c r="B25" s="217"/>
      <c r="C25" s="218"/>
      <c r="D25" s="103" t="s">
        <v>80</v>
      </c>
      <c r="E25" s="32">
        <f>877.8+662.04+4974.22+3751.43</f>
        <v>10265.49</v>
      </c>
      <c r="F25" s="32">
        <v>0</v>
      </c>
      <c r="G25" s="148">
        <v>0</v>
      </c>
      <c r="H25" s="57">
        <v>10265.49</v>
      </c>
    </row>
    <row r="26" spans="1:8" ht="12.75" customHeight="1" x14ac:dyDescent="0.25">
      <c r="A26" s="216">
        <v>32</v>
      </c>
      <c r="B26" s="217"/>
      <c r="C26" s="218"/>
      <c r="D26" s="38" t="s">
        <v>24</v>
      </c>
      <c r="E26" s="32">
        <f>2.68+11.88+40+15+460+2500+3000+238.5+65.89+3.35+33.49+373.4+18.97+189.71</f>
        <v>6952.87</v>
      </c>
      <c r="F26" s="32">
        <v>0</v>
      </c>
      <c r="G26" s="148">
        <v>0</v>
      </c>
      <c r="H26" s="57">
        <f>E26</f>
        <v>6952.87</v>
      </c>
    </row>
    <row r="27" spans="1:8" ht="20.25" hidden="1" customHeight="1" x14ac:dyDescent="0.25">
      <c r="A27" s="231" t="s">
        <v>75</v>
      </c>
      <c r="B27" s="232"/>
      <c r="C27" s="233"/>
      <c r="D27" s="42" t="s">
        <v>76</v>
      </c>
      <c r="E27" s="57"/>
      <c r="F27" s="32"/>
      <c r="G27" s="148" t="e">
        <f>#REF!/E27</f>
        <v>#REF!</v>
      </c>
      <c r="H27" s="57"/>
    </row>
    <row r="28" spans="1:8" ht="14.25" customHeight="1" x14ac:dyDescent="0.25">
      <c r="A28" s="216">
        <v>34</v>
      </c>
      <c r="B28" s="217"/>
      <c r="C28" s="218"/>
      <c r="D28" s="65" t="s">
        <v>45</v>
      </c>
      <c r="E28" s="32">
        <v>0</v>
      </c>
      <c r="F28" s="32">
        <v>0</v>
      </c>
      <c r="G28" s="148">
        <v>0</v>
      </c>
      <c r="H28" s="57">
        <v>0</v>
      </c>
    </row>
    <row r="29" spans="1:8" ht="24" customHeight="1" x14ac:dyDescent="0.25">
      <c r="A29" s="118">
        <v>37</v>
      </c>
      <c r="B29" s="119"/>
      <c r="C29" s="120"/>
      <c r="D29" s="121" t="s">
        <v>131</v>
      </c>
      <c r="E29" s="32">
        <f>100+199+600+500</f>
        <v>1399</v>
      </c>
      <c r="F29" s="32">
        <v>0</v>
      </c>
      <c r="G29" s="148">
        <v>0</v>
      </c>
      <c r="H29" s="57">
        <v>1399</v>
      </c>
    </row>
    <row r="30" spans="1:8" ht="17.25" customHeight="1" x14ac:dyDescent="0.25">
      <c r="A30" s="219">
        <v>4</v>
      </c>
      <c r="B30" s="220"/>
      <c r="C30" s="221"/>
      <c r="D30" s="65" t="s">
        <v>127</v>
      </c>
      <c r="E30" s="32">
        <f t="shared" ref="E30" si="5">E31+E32</f>
        <v>33200</v>
      </c>
      <c r="F30" s="32">
        <v>0</v>
      </c>
      <c r="G30" s="148">
        <v>0</v>
      </c>
      <c r="H30" s="57">
        <v>0</v>
      </c>
    </row>
    <row r="31" spans="1:8" ht="24.75" customHeight="1" x14ac:dyDescent="0.25">
      <c r="A31" s="216">
        <v>42</v>
      </c>
      <c r="B31" s="217"/>
      <c r="C31" s="218"/>
      <c r="D31" s="65" t="s">
        <v>31</v>
      </c>
      <c r="E31" s="32">
        <v>700</v>
      </c>
      <c r="F31" s="32">
        <v>0</v>
      </c>
      <c r="G31" s="148">
        <v>0</v>
      </c>
      <c r="H31" s="57">
        <v>700</v>
      </c>
    </row>
    <row r="32" spans="1:8" ht="24.75" customHeight="1" x14ac:dyDescent="0.25">
      <c r="A32" s="216">
        <v>45</v>
      </c>
      <c r="B32" s="217"/>
      <c r="C32" s="218"/>
      <c r="D32" s="66" t="s">
        <v>128</v>
      </c>
      <c r="E32" s="32">
        <v>32500</v>
      </c>
      <c r="F32" s="32">
        <v>0</v>
      </c>
      <c r="G32" s="148">
        <v>0</v>
      </c>
      <c r="H32" s="57">
        <v>32500</v>
      </c>
    </row>
    <row r="33" spans="1:8" ht="24.75" customHeight="1" x14ac:dyDescent="0.25">
      <c r="A33" s="222" t="s">
        <v>70</v>
      </c>
      <c r="B33" s="223"/>
      <c r="C33" s="224"/>
      <c r="D33" s="96" t="s">
        <v>77</v>
      </c>
      <c r="E33" s="88">
        <f t="shared" ref="E33:E35" si="6">E34</f>
        <v>750</v>
      </c>
      <c r="F33" s="88">
        <v>0</v>
      </c>
      <c r="G33" s="141">
        <v>0</v>
      </c>
      <c r="H33" s="88">
        <f>H34</f>
        <v>750</v>
      </c>
    </row>
    <row r="34" spans="1:8" x14ac:dyDescent="0.25">
      <c r="A34" s="225" t="s">
        <v>74</v>
      </c>
      <c r="B34" s="226"/>
      <c r="C34" s="227"/>
      <c r="D34" s="43" t="s">
        <v>11</v>
      </c>
      <c r="E34" s="32">
        <f t="shared" si="6"/>
        <v>750</v>
      </c>
      <c r="F34" s="32">
        <v>0</v>
      </c>
      <c r="G34" s="148">
        <v>0</v>
      </c>
      <c r="H34" s="57">
        <f>H35</f>
        <v>750</v>
      </c>
    </row>
    <row r="35" spans="1:8" x14ac:dyDescent="0.25">
      <c r="A35" s="219">
        <v>3</v>
      </c>
      <c r="B35" s="220"/>
      <c r="C35" s="221"/>
      <c r="D35" s="38" t="s">
        <v>14</v>
      </c>
      <c r="E35" s="32">
        <f t="shared" si="6"/>
        <v>750</v>
      </c>
      <c r="F35" s="32">
        <v>0</v>
      </c>
      <c r="G35" s="148">
        <v>0</v>
      </c>
      <c r="H35" s="57">
        <f>H36</f>
        <v>750</v>
      </c>
    </row>
    <row r="36" spans="1:8" ht="12.75" customHeight="1" x14ac:dyDescent="0.25">
      <c r="A36" s="216">
        <v>32</v>
      </c>
      <c r="B36" s="217"/>
      <c r="C36" s="218"/>
      <c r="D36" s="38" t="s">
        <v>24</v>
      </c>
      <c r="E36" s="32">
        <v>750</v>
      </c>
      <c r="F36" s="32">
        <v>0</v>
      </c>
      <c r="G36" s="148">
        <v>0</v>
      </c>
      <c r="H36" s="57">
        <v>750</v>
      </c>
    </row>
    <row r="37" spans="1:8" x14ac:dyDescent="0.25">
      <c r="A37" s="222" t="s">
        <v>78</v>
      </c>
      <c r="B37" s="223"/>
      <c r="C37" s="224"/>
      <c r="D37" s="96" t="s">
        <v>79</v>
      </c>
      <c r="E37" s="88">
        <f t="shared" ref="E37:E38" si="7">E38</f>
        <v>989.61000000000013</v>
      </c>
      <c r="F37" s="88">
        <v>0</v>
      </c>
      <c r="G37" s="141">
        <v>0</v>
      </c>
      <c r="H37" s="88">
        <f>H38</f>
        <v>989.61</v>
      </c>
    </row>
    <row r="38" spans="1:8" x14ac:dyDescent="0.25">
      <c r="A38" s="225" t="s">
        <v>74</v>
      </c>
      <c r="B38" s="226"/>
      <c r="C38" s="227"/>
      <c r="D38" s="43" t="s">
        <v>11</v>
      </c>
      <c r="E38" s="32">
        <f t="shared" si="7"/>
        <v>989.61000000000013</v>
      </c>
      <c r="F38" s="32">
        <v>0</v>
      </c>
      <c r="G38" s="148">
        <v>0</v>
      </c>
      <c r="H38" s="57">
        <v>989.61</v>
      </c>
    </row>
    <row r="39" spans="1:8" x14ac:dyDescent="0.25">
      <c r="A39" s="219">
        <v>3</v>
      </c>
      <c r="B39" s="220"/>
      <c r="C39" s="221"/>
      <c r="D39" s="38" t="s">
        <v>14</v>
      </c>
      <c r="E39" s="32">
        <f t="shared" ref="E39" si="8">E40+E41</f>
        <v>989.61000000000013</v>
      </c>
      <c r="F39" s="32">
        <v>0</v>
      </c>
      <c r="G39" s="148">
        <v>0</v>
      </c>
      <c r="H39" s="57">
        <v>989.61</v>
      </c>
    </row>
    <row r="40" spans="1:8" x14ac:dyDescent="0.25">
      <c r="A40" s="216">
        <v>31</v>
      </c>
      <c r="B40" s="217"/>
      <c r="C40" s="218"/>
      <c r="D40" s="38" t="s">
        <v>80</v>
      </c>
      <c r="E40" s="32">
        <f>702.19+234.71</f>
        <v>936.90000000000009</v>
      </c>
      <c r="F40" s="32">
        <v>0</v>
      </c>
      <c r="G40" s="148">
        <v>0</v>
      </c>
      <c r="H40" s="57">
        <v>936.9</v>
      </c>
    </row>
    <row r="41" spans="1:8" x14ac:dyDescent="0.25">
      <c r="A41" s="216">
        <v>32</v>
      </c>
      <c r="B41" s="217"/>
      <c r="C41" s="218"/>
      <c r="D41" s="38" t="s">
        <v>24</v>
      </c>
      <c r="E41" s="32">
        <f>52.71</f>
        <v>52.71</v>
      </c>
      <c r="F41" s="32">
        <v>0</v>
      </c>
      <c r="G41" s="148">
        <v>0</v>
      </c>
      <c r="H41" s="57">
        <v>52.71</v>
      </c>
    </row>
    <row r="42" spans="1:8" x14ac:dyDescent="0.25">
      <c r="A42" s="222" t="s">
        <v>81</v>
      </c>
      <c r="B42" s="223"/>
      <c r="C42" s="224"/>
      <c r="D42" s="96" t="s">
        <v>82</v>
      </c>
      <c r="E42" s="88">
        <f t="shared" ref="E42:E44" si="9">E43</f>
        <v>0</v>
      </c>
      <c r="F42" s="88">
        <v>0</v>
      </c>
      <c r="G42" s="141">
        <v>0</v>
      </c>
      <c r="H42" s="88">
        <v>0</v>
      </c>
    </row>
    <row r="43" spans="1:8" x14ac:dyDescent="0.25">
      <c r="A43" s="225" t="s">
        <v>74</v>
      </c>
      <c r="B43" s="226"/>
      <c r="C43" s="227"/>
      <c r="D43" s="43" t="s">
        <v>11</v>
      </c>
      <c r="E43" s="32">
        <f t="shared" si="9"/>
        <v>0</v>
      </c>
      <c r="F43" s="32">
        <v>0</v>
      </c>
      <c r="G43" s="148">
        <v>0</v>
      </c>
      <c r="H43" s="57">
        <v>0</v>
      </c>
    </row>
    <row r="44" spans="1:8" x14ac:dyDescent="0.25">
      <c r="A44" s="219">
        <v>3</v>
      </c>
      <c r="B44" s="220"/>
      <c r="C44" s="221"/>
      <c r="D44" s="38" t="s">
        <v>14</v>
      </c>
      <c r="E44" s="32">
        <f t="shared" si="9"/>
        <v>0</v>
      </c>
      <c r="F44" s="32">
        <v>0</v>
      </c>
      <c r="G44" s="148">
        <v>0</v>
      </c>
      <c r="H44" s="57">
        <v>0</v>
      </c>
    </row>
    <row r="45" spans="1:8" x14ac:dyDescent="0.25">
      <c r="A45" s="216">
        <v>32</v>
      </c>
      <c r="B45" s="217"/>
      <c r="C45" s="218"/>
      <c r="D45" s="38" t="s">
        <v>24</v>
      </c>
      <c r="E45" s="32">
        <v>0</v>
      </c>
      <c r="F45" s="32">
        <v>0</v>
      </c>
      <c r="G45" s="148">
        <v>0</v>
      </c>
      <c r="H45" s="57">
        <v>0</v>
      </c>
    </row>
    <row r="46" spans="1:8" hidden="1" x14ac:dyDescent="0.25">
      <c r="A46" s="231" t="s">
        <v>83</v>
      </c>
      <c r="B46" s="232"/>
      <c r="C46" s="233"/>
      <c r="D46" s="42" t="s">
        <v>84</v>
      </c>
      <c r="E46" s="57">
        <f t="shared" ref="E46:E47" si="10">E47</f>
        <v>0</v>
      </c>
      <c r="F46" s="32"/>
      <c r="G46" s="148" t="e">
        <f>#REF!/E46</f>
        <v>#REF!</v>
      </c>
      <c r="H46" s="88"/>
    </row>
    <row r="47" spans="1:8" ht="23.25" hidden="1" customHeight="1" x14ac:dyDescent="0.25">
      <c r="A47" s="225" t="s">
        <v>74</v>
      </c>
      <c r="B47" s="226"/>
      <c r="C47" s="227"/>
      <c r="D47" s="43" t="s">
        <v>11</v>
      </c>
      <c r="E47" s="32">
        <f t="shared" si="10"/>
        <v>0</v>
      </c>
      <c r="F47" s="32"/>
      <c r="G47" s="148" t="e">
        <f>#REF!/E47</f>
        <v>#REF!</v>
      </c>
      <c r="H47" s="88"/>
    </row>
    <row r="48" spans="1:8" hidden="1" x14ac:dyDescent="0.25">
      <c r="A48" s="219">
        <v>3</v>
      </c>
      <c r="B48" s="220"/>
      <c r="C48" s="221"/>
      <c r="D48" s="38" t="s">
        <v>14</v>
      </c>
      <c r="E48" s="32">
        <f t="shared" ref="E48" si="11">E50</f>
        <v>0</v>
      </c>
      <c r="F48" s="32"/>
      <c r="G48" s="148" t="e">
        <f>#REF!/E48</f>
        <v>#REF!</v>
      </c>
      <c r="H48" s="88"/>
    </row>
    <row r="49" spans="1:8" hidden="1" x14ac:dyDescent="0.25">
      <c r="A49" s="216">
        <v>32</v>
      </c>
      <c r="B49" s="217"/>
      <c r="C49" s="218"/>
      <c r="D49" s="65" t="s">
        <v>24</v>
      </c>
      <c r="E49" s="32">
        <v>0</v>
      </c>
      <c r="F49" s="32"/>
      <c r="G49" s="148" t="e">
        <f>#REF!/E49</f>
        <v>#REF!</v>
      </c>
      <c r="H49" s="88"/>
    </row>
    <row r="50" spans="1:8" hidden="1" x14ac:dyDescent="0.25">
      <c r="A50" s="216">
        <v>32</v>
      </c>
      <c r="B50" s="217"/>
      <c r="C50" s="218"/>
      <c r="D50" s="38" t="s">
        <v>24</v>
      </c>
      <c r="E50" s="32">
        <v>0</v>
      </c>
      <c r="F50" s="32"/>
      <c r="G50" s="148" t="e">
        <f>#REF!/E50</f>
        <v>#REF!</v>
      </c>
      <c r="H50" s="88"/>
    </row>
    <row r="51" spans="1:8" ht="45" x14ac:dyDescent="0.25">
      <c r="A51" s="213" t="s">
        <v>72</v>
      </c>
      <c r="B51" s="214"/>
      <c r="C51" s="215"/>
      <c r="D51" s="92" t="s">
        <v>126</v>
      </c>
      <c r="E51" s="93">
        <f t="shared" ref="E51:H51" si="12">E52</f>
        <v>966875.77</v>
      </c>
      <c r="F51" s="143">
        <v>0</v>
      </c>
      <c r="G51" s="149">
        <v>0</v>
      </c>
      <c r="H51" s="93">
        <f t="shared" si="12"/>
        <v>968375.77</v>
      </c>
    </row>
    <row r="52" spans="1:8" ht="30" x14ac:dyDescent="0.25">
      <c r="A52" s="234" t="s">
        <v>85</v>
      </c>
      <c r="B52" s="235"/>
      <c r="C52" s="236"/>
      <c r="D52" s="97" t="s">
        <v>86</v>
      </c>
      <c r="E52" s="98">
        <f>E53+E58+E64+E69+E78+E83</f>
        <v>966875.77</v>
      </c>
      <c r="F52" s="88">
        <v>0</v>
      </c>
      <c r="G52" s="141">
        <v>0</v>
      </c>
      <c r="H52" s="98">
        <f>H53+H58+H64+H69+H78+H83</f>
        <v>968375.77</v>
      </c>
    </row>
    <row r="53" spans="1:8" s="75" customFormat="1" x14ac:dyDescent="0.25">
      <c r="A53" s="237" t="s">
        <v>87</v>
      </c>
      <c r="B53" s="238"/>
      <c r="C53" s="239"/>
      <c r="D53" s="122" t="s">
        <v>36</v>
      </c>
      <c r="E53" s="57">
        <f t="shared" ref="E53" si="13">E54+E56</f>
        <v>657.51</v>
      </c>
      <c r="F53" s="57">
        <v>0</v>
      </c>
      <c r="G53" s="142">
        <v>0</v>
      </c>
      <c r="H53" s="57">
        <f>H54</f>
        <v>657.51</v>
      </c>
    </row>
    <row r="54" spans="1:8" x14ac:dyDescent="0.25">
      <c r="A54" s="219">
        <v>3</v>
      </c>
      <c r="B54" s="220"/>
      <c r="C54" s="221"/>
      <c r="D54" s="38" t="s">
        <v>14</v>
      </c>
      <c r="E54" s="32">
        <f t="shared" ref="E54" si="14">E55</f>
        <v>657.51</v>
      </c>
      <c r="F54" s="32">
        <v>0</v>
      </c>
      <c r="G54" s="148">
        <v>0</v>
      </c>
      <c r="H54" s="57">
        <f>H55</f>
        <v>657.51</v>
      </c>
    </row>
    <row r="55" spans="1:8" x14ac:dyDescent="0.25">
      <c r="A55" s="216">
        <v>32</v>
      </c>
      <c r="B55" s="217"/>
      <c r="C55" s="218"/>
      <c r="D55" s="38" t="s">
        <v>24</v>
      </c>
      <c r="E55" s="32">
        <v>657.51</v>
      </c>
      <c r="F55" s="32">
        <v>0</v>
      </c>
      <c r="G55" s="148">
        <v>0</v>
      </c>
      <c r="H55" s="57">
        <v>657.51</v>
      </c>
    </row>
    <row r="56" spans="1:8" ht="25.5" hidden="1" x14ac:dyDescent="0.25">
      <c r="A56" s="219">
        <v>4</v>
      </c>
      <c r="B56" s="220"/>
      <c r="C56" s="221"/>
      <c r="D56" s="38" t="s">
        <v>88</v>
      </c>
      <c r="E56" s="32">
        <f t="shared" ref="E56" si="15">E57</f>
        <v>0</v>
      </c>
      <c r="F56" s="32"/>
      <c r="G56" s="148" t="e">
        <f>#REF!/E56</f>
        <v>#REF!</v>
      </c>
      <c r="H56" s="57"/>
    </row>
    <row r="57" spans="1:8" ht="25.5" hidden="1" x14ac:dyDescent="0.25">
      <c r="A57" s="216">
        <v>42</v>
      </c>
      <c r="B57" s="217"/>
      <c r="C57" s="218"/>
      <c r="D57" s="38" t="s">
        <v>31</v>
      </c>
      <c r="E57" s="32"/>
      <c r="F57" s="32"/>
      <c r="G57" s="148" t="e">
        <f>#REF!/E57</f>
        <v>#REF!</v>
      </c>
      <c r="H57" s="57"/>
    </row>
    <row r="58" spans="1:8" s="75" customFormat="1" x14ac:dyDescent="0.25">
      <c r="A58" s="237" t="s">
        <v>89</v>
      </c>
      <c r="B58" s="238"/>
      <c r="C58" s="239"/>
      <c r="D58" s="122" t="s">
        <v>25</v>
      </c>
      <c r="E58" s="57">
        <f t="shared" ref="E58" si="16">E59+E62</f>
        <v>284.56</v>
      </c>
      <c r="F58" s="57">
        <v>0</v>
      </c>
      <c r="G58" s="142">
        <v>0</v>
      </c>
      <c r="H58" s="57">
        <f>H59</f>
        <v>284.56</v>
      </c>
    </row>
    <row r="59" spans="1:8" x14ac:dyDescent="0.25">
      <c r="A59" s="219">
        <v>3</v>
      </c>
      <c r="B59" s="220"/>
      <c r="C59" s="221"/>
      <c r="D59" s="38" t="s">
        <v>14</v>
      </c>
      <c r="E59" s="32">
        <f>E60+E61</f>
        <v>284.56</v>
      </c>
      <c r="F59" s="32">
        <v>0</v>
      </c>
      <c r="G59" s="148">
        <v>0</v>
      </c>
      <c r="H59" s="57">
        <f>H60+H61</f>
        <v>284.56</v>
      </c>
    </row>
    <row r="60" spans="1:8" x14ac:dyDescent="0.25">
      <c r="A60" s="216">
        <v>32</v>
      </c>
      <c r="B60" s="217"/>
      <c r="C60" s="218"/>
      <c r="D60" s="38" t="s">
        <v>24</v>
      </c>
      <c r="E60" s="32">
        <v>284.56</v>
      </c>
      <c r="F60" s="32">
        <v>0</v>
      </c>
      <c r="G60" s="148">
        <v>0</v>
      </c>
      <c r="H60" s="57">
        <v>284.56</v>
      </c>
    </row>
    <row r="61" spans="1:8" x14ac:dyDescent="0.25">
      <c r="A61" s="216">
        <v>34</v>
      </c>
      <c r="B61" s="217"/>
      <c r="C61" s="218"/>
      <c r="D61" s="65" t="s">
        <v>117</v>
      </c>
      <c r="E61" s="32">
        <v>0</v>
      </c>
      <c r="F61" s="32">
        <v>0</v>
      </c>
      <c r="G61" s="148">
        <v>0</v>
      </c>
      <c r="H61" s="57">
        <v>0</v>
      </c>
    </row>
    <row r="62" spans="1:8" ht="25.5" x14ac:dyDescent="0.25">
      <c r="A62" s="219">
        <v>4</v>
      </c>
      <c r="B62" s="220"/>
      <c r="C62" s="221"/>
      <c r="D62" s="38" t="s">
        <v>88</v>
      </c>
      <c r="E62" s="32">
        <f t="shared" ref="E62" si="17">E63</f>
        <v>0</v>
      </c>
      <c r="F62" s="32">
        <v>0</v>
      </c>
      <c r="G62" s="148">
        <v>0</v>
      </c>
      <c r="H62" s="57">
        <v>0</v>
      </c>
    </row>
    <row r="63" spans="1:8" ht="25.5" x14ac:dyDescent="0.25">
      <c r="A63" s="216">
        <v>42</v>
      </c>
      <c r="B63" s="217"/>
      <c r="C63" s="218"/>
      <c r="D63" s="38" t="s">
        <v>31</v>
      </c>
      <c r="E63" s="32">
        <v>0</v>
      </c>
      <c r="F63" s="32">
        <v>0</v>
      </c>
      <c r="G63" s="148">
        <v>0</v>
      </c>
      <c r="H63" s="57">
        <v>0</v>
      </c>
    </row>
    <row r="64" spans="1:8" s="75" customFormat="1" x14ac:dyDescent="0.25">
      <c r="A64" s="237" t="s">
        <v>90</v>
      </c>
      <c r="B64" s="238"/>
      <c r="C64" s="239"/>
      <c r="D64" s="122" t="s">
        <v>43</v>
      </c>
      <c r="E64" s="57">
        <f t="shared" ref="E64" si="18">E65+E67</f>
        <v>18183.7</v>
      </c>
      <c r="F64" s="57">
        <v>0</v>
      </c>
      <c r="G64" s="142">
        <v>0</v>
      </c>
      <c r="H64" s="57">
        <f>H65+H67</f>
        <v>18183.7</v>
      </c>
    </row>
    <row r="65" spans="1:8" x14ac:dyDescent="0.25">
      <c r="A65" s="219">
        <v>3</v>
      </c>
      <c r="B65" s="220"/>
      <c r="C65" s="221"/>
      <c r="D65" s="38" t="s">
        <v>14</v>
      </c>
      <c r="E65" s="32">
        <f t="shared" ref="E65" si="19">E66</f>
        <v>15283.7</v>
      </c>
      <c r="F65" s="32">
        <v>0</v>
      </c>
      <c r="G65" s="148">
        <v>0</v>
      </c>
      <c r="H65" s="57">
        <f>H66</f>
        <v>15283.7</v>
      </c>
    </row>
    <row r="66" spans="1:8" x14ac:dyDescent="0.25">
      <c r="A66" s="216">
        <v>32</v>
      </c>
      <c r="B66" s="217"/>
      <c r="C66" s="218"/>
      <c r="D66" s="38" t="s">
        <v>24</v>
      </c>
      <c r="E66" s="32">
        <v>15283.7</v>
      </c>
      <c r="F66" s="32">
        <v>0</v>
      </c>
      <c r="G66" s="148">
        <v>0</v>
      </c>
      <c r="H66" s="57">
        <f>18183.7-H68</f>
        <v>15283.7</v>
      </c>
    </row>
    <row r="67" spans="1:8" ht="25.5" x14ac:dyDescent="0.25">
      <c r="A67" s="219">
        <v>4</v>
      </c>
      <c r="B67" s="220"/>
      <c r="C67" s="221"/>
      <c r="D67" s="38" t="s">
        <v>88</v>
      </c>
      <c r="E67" s="32">
        <f t="shared" ref="E67" si="20">E68</f>
        <v>2900</v>
      </c>
      <c r="F67" s="32">
        <v>0</v>
      </c>
      <c r="G67" s="148">
        <v>0</v>
      </c>
      <c r="H67" s="57">
        <f>H68</f>
        <v>2900</v>
      </c>
    </row>
    <row r="68" spans="1:8" ht="25.5" x14ac:dyDescent="0.25">
      <c r="A68" s="216">
        <v>42</v>
      </c>
      <c r="B68" s="217"/>
      <c r="C68" s="218"/>
      <c r="D68" s="38" t="s">
        <v>31</v>
      </c>
      <c r="E68" s="32">
        <v>2900</v>
      </c>
      <c r="F68" s="32">
        <v>0</v>
      </c>
      <c r="G68" s="148">
        <v>0</v>
      </c>
      <c r="H68" s="57">
        <v>2900</v>
      </c>
    </row>
    <row r="69" spans="1:8" s="75" customFormat="1" x14ac:dyDescent="0.25">
      <c r="A69" s="237" t="s">
        <v>91</v>
      </c>
      <c r="B69" s="238"/>
      <c r="C69" s="239"/>
      <c r="D69" s="122" t="s">
        <v>92</v>
      </c>
      <c r="E69" s="57">
        <f>E70</f>
        <v>946250</v>
      </c>
      <c r="F69" s="57">
        <v>0</v>
      </c>
      <c r="G69" s="142">
        <v>0</v>
      </c>
      <c r="H69" s="57">
        <v>946250</v>
      </c>
    </row>
    <row r="70" spans="1:8" x14ac:dyDescent="0.25">
      <c r="A70" s="219">
        <v>3</v>
      </c>
      <c r="B70" s="220"/>
      <c r="C70" s="221"/>
      <c r="D70" s="38" t="s">
        <v>14</v>
      </c>
      <c r="E70" s="32">
        <v>946250</v>
      </c>
      <c r="F70" s="32">
        <v>0</v>
      </c>
      <c r="G70" s="148">
        <v>0</v>
      </c>
      <c r="H70" s="57">
        <v>946250</v>
      </c>
    </row>
    <row r="71" spans="1:8" x14ac:dyDescent="0.25">
      <c r="A71" s="216">
        <v>31</v>
      </c>
      <c r="B71" s="217"/>
      <c r="C71" s="218"/>
      <c r="D71" s="38" t="s">
        <v>80</v>
      </c>
      <c r="E71" s="32" t="s">
        <v>148</v>
      </c>
      <c r="F71" s="32">
        <v>0</v>
      </c>
      <c r="G71" s="148">
        <v>0</v>
      </c>
      <c r="H71" s="57">
        <v>865538.08</v>
      </c>
    </row>
    <row r="72" spans="1:8" x14ac:dyDescent="0.25">
      <c r="A72" s="216">
        <v>32</v>
      </c>
      <c r="B72" s="217"/>
      <c r="C72" s="218"/>
      <c r="D72" s="38" t="s">
        <v>24</v>
      </c>
      <c r="E72" s="32">
        <v>71340</v>
      </c>
      <c r="F72" s="32">
        <v>0</v>
      </c>
      <c r="G72" s="148">
        <v>0</v>
      </c>
      <c r="H72" s="57">
        <v>71340</v>
      </c>
    </row>
    <row r="73" spans="1:8" x14ac:dyDescent="0.25">
      <c r="A73" s="45">
        <v>34</v>
      </c>
      <c r="B73" s="46"/>
      <c r="C73" s="47"/>
      <c r="D73" s="44" t="s">
        <v>45</v>
      </c>
      <c r="E73" s="32">
        <v>92</v>
      </c>
      <c r="F73" s="32">
        <v>0</v>
      </c>
      <c r="G73" s="148">
        <v>0</v>
      </c>
      <c r="H73" s="57">
        <v>92</v>
      </c>
    </row>
    <row r="74" spans="1:8" ht="24.75" customHeight="1" x14ac:dyDescent="0.25">
      <c r="A74" s="39">
        <v>37</v>
      </c>
      <c r="B74" s="40"/>
      <c r="C74" s="41"/>
      <c r="D74" s="38" t="s">
        <v>131</v>
      </c>
      <c r="E74" s="32">
        <v>8500</v>
      </c>
      <c r="F74" s="32">
        <v>0</v>
      </c>
      <c r="G74" s="148">
        <v>0</v>
      </c>
      <c r="H74" s="57">
        <v>8500</v>
      </c>
    </row>
    <row r="75" spans="1:8" x14ac:dyDescent="0.25">
      <c r="A75" s="67">
        <v>38</v>
      </c>
      <c r="B75" s="68"/>
      <c r="C75" s="69"/>
      <c r="D75" s="66" t="s">
        <v>123</v>
      </c>
      <c r="E75" s="32">
        <v>330</v>
      </c>
      <c r="F75" s="32">
        <v>0</v>
      </c>
      <c r="G75" s="148">
        <v>0</v>
      </c>
      <c r="H75" s="57">
        <v>330</v>
      </c>
    </row>
    <row r="76" spans="1:8" ht="25.5" x14ac:dyDescent="0.25">
      <c r="A76" s="219">
        <v>4</v>
      </c>
      <c r="B76" s="220"/>
      <c r="C76" s="221"/>
      <c r="D76" s="38" t="s">
        <v>88</v>
      </c>
      <c r="E76" s="32">
        <v>2900</v>
      </c>
      <c r="F76" s="32">
        <v>0</v>
      </c>
      <c r="G76" s="148">
        <v>0</v>
      </c>
      <c r="H76" s="57">
        <f>H77</f>
        <v>2900</v>
      </c>
    </row>
    <row r="77" spans="1:8" ht="25.5" x14ac:dyDescent="0.25">
      <c r="A77" s="216">
        <v>42</v>
      </c>
      <c r="B77" s="217"/>
      <c r="C77" s="218"/>
      <c r="D77" s="38" t="s">
        <v>31</v>
      </c>
      <c r="E77" s="32">
        <v>2900</v>
      </c>
      <c r="F77" s="32">
        <v>0</v>
      </c>
      <c r="G77" s="148">
        <v>0</v>
      </c>
      <c r="H77" s="57">
        <v>2900</v>
      </c>
    </row>
    <row r="78" spans="1:8" hidden="1" x14ac:dyDescent="0.25">
      <c r="A78" s="237" t="s">
        <v>93</v>
      </c>
      <c r="B78" s="238"/>
      <c r="C78" s="239"/>
      <c r="D78" s="63" t="s">
        <v>94</v>
      </c>
      <c r="E78" s="57">
        <f t="shared" ref="E78" si="21">E79+E81</f>
        <v>0</v>
      </c>
      <c r="F78" s="32"/>
      <c r="G78" s="148" t="e">
        <f>#REF!/E78</f>
        <v>#REF!</v>
      </c>
      <c r="H78" s="57"/>
    </row>
    <row r="79" spans="1:8" hidden="1" x14ac:dyDescent="0.25">
      <c r="A79" s="219">
        <v>3</v>
      </c>
      <c r="B79" s="220"/>
      <c r="C79" s="221"/>
      <c r="D79" s="38" t="s">
        <v>14</v>
      </c>
      <c r="E79" s="32">
        <f t="shared" ref="E79" si="22">E80</f>
        <v>0</v>
      </c>
      <c r="F79" s="32"/>
      <c r="G79" s="148" t="e">
        <f>#REF!/E79</f>
        <v>#REF!</v>
      </c>
      <c r="H79" s="57"/>
    </row>
    <row r="80" spans="1:8" hidden="1" x14ac:dyDescent="0.25">
      <c r="A80" s="216">
        <v>32</v>
      </c>
      <c r="B80" s="217"/>
      <c r="C80" s="218"/>
      <c r="D80" s="38" t="s">
        <v>24</v>
      </c>
      <c r="E80" s="32"/>
      <c r="F80" s="32"/>
      <c r="G80" s="148" t="e">
        <f>#REF!/E80</f>
        <v>#REF!</v>
      </c>
      <c r="H80" s="57"/>
    </row>
    <row r="81" spans="1:8" ht="25.5" hidden="1" x14ac:dyDescent="0.25">
      <c r="A81" s="219">
        <v>4</v>
      </c>
      <c r="B81" s="220"/>
      <c r="C81" s="221"/>
      <c r="D81" s="38" t="s">
        <v>88</v>
      </c>
      <c r="E81" s="32">
        <f t="shared" ref="E81" si="23">E82</f>
        <v>0</v>
      </c>
      <c r="F81" s="32"/>
      <c r="G81" s="148" t="e">
        <f>#REF!/E81</f>
        <v>#REF!</v>
      </c>
      <c r="H81" s="57"/>
    </row>
    <row r="82" spans="1:8" ht="25.5" hidden="1" x14ac:dyDescent="0.25">
      <c r="A82" s="216">
        <v>42</v>
      </c>
      <c r="B82" s="217"/>
      <c r="C82" s="218"/>
      <c r="D82" s="38" t="s">
        <v>31</v>
      </c>
      <c r="E82" s="32"/>
      <c r="F82" s="32"/>
      <c r="G82" s="148" t="e">
        <f>#REF!/E82</f>
        <v>#REF!</v>
      </c>
      <c r="H82" s="57"/>
    </row>
    <row r="83" spans="1:8" s="75" customFormat="1" x14ac:dyDescent="0.25">
      <c r="A83" s="237" t="s">
        <v>95</v>
      </c>
      <c r="B83" s="238"/>
      <c r="C83" s="239"/>
      <c r="D83" s="122" t="s">
        <v>96</v>
      </c>
      <c r="E83" s="57">
        <f>E86</f>
        <v>1500</v>
      </c>
      <c r="F83" s="57">
        <v>0</v>
      </c>
      <c r="G83" s="142">
        <v>0</v>
      </c>
      <c r="H83" s="57">
        <f>H84+H85+H86+H87+H88</f>
        <v>3000</v>
      </c>
    </row>
    <row r="84" spans="1:8" x14ac:dyDescent="0.25">
      <c r="A84" s="219">
        <v>3</v>
      </c>
      <c r="B84" s="220"/>
      <c r="C84" s="221"/>
      <c r="D84" s="38" t="s">
        <v>14</v>
      </c>
      <c r="E84" s="32">
        <f>E86</f>
        <v>1500</v>
      </c>
      <c r="F84" s="32">
        <v>0</v>
      </c>
      <c r="G84" s="148">
        <v>0</v>
      </c>
      <c r="H84" s="57">
        <f>H86</f>
        <v>1500</v>
      </c>
    </row>
    <row r="85" spans="1:8" ht="15.75" customHeight="1" x14ac:dyDescent="0.25">
      <c r="A85" s="216">
        <v>31</v>
      </c>
      <c r="B85" s="217"/>
      <c r="C85" s="218"/>
      <c r="D85" s="38" t="s">
        <v>80</v>
      </c>
      <c r="E85" s="32">
        <v>0</v>
      </c>
      <c r="F85" s="32">
        <v>0</v>
      </c>
      <c r="G85" s="148">
        <v>0</v>
      </c>
      <c r="H85" s="57">
        <v>0</v>
      </c>
    </row>
    <row r="86" spans="1:8" x14ac:dyDescent="0.25">
      <c r="A86" s="216">
        <v>32</v>
      </c>
      <c r="B86" s="217"/>
      <c r="C86" s="218"/>
      <c r="D86" s="38" t="s">
        <v>24</v>
      </c>
      <c r="E86" s="32">
        <v>1500</v>
      </c>
      <c r="F86" s="32">
        <v>0</v>
      </c>
      <c r="G86" s="148">
        <v>0</v>
      </c>
      <c r="H86" s="57">
        <v>1500</v>
      </c>
    </row>
    <row r="87" spans="1:8" ht="25.5" x14ac:dyDescent="0.25">
      <c r="A87" s="219">
        <v>4</v>
      </c>
      <c r="B87" s="220"/>
      <c r="C87" s="221"/>
      <c r="D87" s="38" t="s">
        <v>88</v>
      </c>
      <c r="E87" s="32">
        <v>0</v>
      </c>
      <c r="F87" s="32">
        <v>0</v>
      </c>
      <c r="G87" s="148">
        <v>0</v>
      </c>
      <c r="H87" s="57">
        <v>0</v>
      </c>
    </row>
    <row r="88" spans="1:8" ht="24.75" customHeight="1" x14ac:dyDescent="0.25">
      <c r="A88" s="216">
        <v>42</v>
      </c>
      <c r="B88" s="217"/>
      <c r="C88" s="218"/>
      <c r="D88" s="38" t="s">
        <v>31</v>
      </c>
      <c r="E88" s="32">
        <v>0</v>
      </c>
      <c r="F88" s="32">
        <v>0</v>
      </c>
      <c r="G88" s="148">
        <v>0</v>
      </c>
      <c r="H88" s="57">
        <v>0</v>
      </c>
    </row>
    <row r="89" spans="1:8" x14ac:dyDescent="0.25">
      <c r="F89" s="170"/>
    </row>
    <row r="90" spans="1:8" x14ac:dyDescent="0.25">
      <c r="F90" s="209"/>
      <c r="G90" s="209"/>
      <c r="H90" s="209"/>
    </row>
    <row r="91" spans="1:8" x14ac:dyDescent="0.25">
      <c r="C91" s="209"/>
      <c r="D91" s="209"/>
      <c r="F91" s="209"/>
      <c r="G91" s="209"/>
      <c r="H91" s="209"/>
    </row>
    <row r="92" spans="1:8" x14ac:dyDescent="0.25">
      <c r="C92" s="209"/>
      <c r="D92" s="209"/>
      <c r="F92" s="209"/>
      <c r="G92" s="209"/>
      <c r="H92" s="209"/>
    </row>
    <row r="93" spans="1:8" x14ac:dyDescent="0.25">
      <c r="C93" s="209"/>
      <c r="D93" s="209"/>
      <c r="F93" s="209"/>
      <c r="G93" s="209"/>
      <c r="H93" s="209"/>
    </row>
    <row r="94" spans="1:8" x14ac:dyDescent="0.25">
      <c r="C94" s="209"/>
      <c r="D94" s="209"/>
    </row>
  </sheetData>
  <mergeCells count="88">
    <mergeCell ref="C91:D91"/>
    <mergeCell ref="C92:D92"/>
    <mergeCell ref="C93:D93"/>
    <mergeCell ref="C94:D94"/>
    <mergeCell ref="A87:C87"/>
    <mergeCell ref="A88:C88"/>
    <mergeCell ref="A82:C82"/>
    <mergeCell ref="A83:C83"/>
    <mergeCell ref="A84:C84"/>
    <mergeCell ref="A85:C85"/>
    <mergeCell ref="A86:C86"/>
    <mergeCell ref="A77:C77"/>
    <mergeCell ref="A78:C78"/>
    <mergeCell ref="A79:C79"/>
    <mergeCell ref="A80:C80"/>
    <mergeCell ref="A81:C81"/>
    <mergeCell ref="A69:C69"/>
    <mergeCell ref="A70:C70"/>
    <mergeCell ref="A71:C71"/>
    <mergeCell ref="A72:C72"/>
    <mergeCell ref="A76:C76"/>
    <mergeCell ref="A64:C64"/>
    <mergeCell ref="A65:C65"/>
    <mergeCell ref="A66:C66"/>
    <mergeCell ref="A67:C67"/>
    <mergeCell ref="A68:C68"/>
    <mergeCell ref="A58:C58"/>
    <mergeCell ref="A59:C59"/>
    <mergeCell ref="A60:C60"/>
    <mergeCell ref="A62:C62"/>
    <mergeCell ref="A63:C63"/>
    <mergeCell ref="A61:C61"/>
    <mergeCell ref="A53:C53"/>
    <mergeCell ref="A54:C54"/>
    <mergeCell ref="A55:C55"/>
    <mergeCell ref="A56:C56"/>
    <mergeCell ref="A57:C57"/>
    <mergeCell ref="A47:C47"/>
    <mergeCell ref="A48:C48"/>
    <mergeCell ref="A50:C50"/>
    <mergeCell ref="A51:C51"/>
    <mergeCell ref="A52:C52"/>
    <mergeCell ref="A49:C49"/>
    <mergeCell ref="A42:C42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35:C35"/>
    <mergeCell ref="A36:C36"/>
    <mergeCell ref="A30:C30"/>
    <mergeCell ref="A28:C28"/>
    <mergeCell ref="A27:C27"/>
    <mergeCell ref="A32:C32"/>
    <mergeCell ref="A24:C24"/>
    <mergeCell ref="A26:C26"/>
    <mergeCell ref="A31:C31"/>
    <mergeCell ref="A33:C33"/>
    <mergeCell ref="A34:C34"/>
    <mergeCell ref="A25:C25"/>
    <mergeCell ref="A3:H3"/>
    <mergeCell ref="A5:H5"/>
    <mergeCell ref="A8:C8"/>
    <mergeCell ref="A12:C12"/>
    <mergeCell ref="A13:C13"/>
    <mergeCell ref="A9:D9"/>
    <mergeCell ref="A6:H6"/>
    <mergeCell ref="F92:H92"/>
    <mergeCell ref="F93:H93"/>
    <mergeCell ref="F90:H90"/>
    <mergeCell ref="F91:H91"/>
    <mergeCell ref="A10:C10"/>
    <mergeCell ref="A11:C11"/>
    <mergeCell ref="A15:C15"/>
    <mergeCell ref="A14:C14"/>
    <mergeCell ref="A20:C20"/>
    <mergeCell ref="A22:C22"/>
    <mergeCell ref="A23:C23"/>
    <mergeCell ref="A16:C16"/>
    <mergeCell ref="A17:C17"/>
    <mergeCell ref="A18:C18"/>
    <mergeCell ref="A19:C19"/>
    <mergeCell ref="A21:C2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Prihodi i rashodi po izvorima</vt:lpstr>
      <vt:lpstr>Rashodi prema funkcijskoj kl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2024-12-23T11:22:43Z</cp:lastPrinted>
  <dcterms:created xsi:type="dcterms:W3CDTF">2022-08-12T12:51:27Z</dcterms:created>
  <dcterms:modified xsi:type="dcterms:W3CDTF">2024-12-30T08:29:23Z</dcterms:modified>
</cp:coreProperties>
</file>